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LATIHAN INDUSTRI\CG AMIR\"/>
    </mc:Choice>
  </mc:AlternateContent>
  <xr:revisionPtr revIDLastSave="0" documentId="13_ncr:1_{98D1F77A-3B2D-4E1F-8969-9E9D038614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KLUMAT ASAS SEKOLAH" sheetId="6" r:id="rId1"/>
    <sheet name="MAKLUMAT ASAS SEKOLAH -12.06.22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46" i="7" l="1"/>
  <c r="AK46" i="7"/>
  <c r="AL32" i="7"/>
  <c r="AL47" i="7" s="1"/>
  <c r="AK32" i="7"/>
  <c r="AK47" i="7" s="1"/>
  <c r="AF47" i="7"/>
  <c r="X47" i="7"/>
  <c r="T47" i="7"/>
  <c r="AJ46" i="7"/>
  <c r="AI46" i="7"/>
  <c r="AH46" i="7"/>
  <c r="AF46" i="7"/>
  <c r="AE46" i="7"/>
  <c r="AD46" i="7"/>
  <c r="AC46" i="7"/>
  <c r="X46" i="7"/>
  <c r="W46" i="7"/>
  <c r="V46" i="7"/>
  <c r="U46" i="7"/>
  <c r="T46" i="7"/>
  <c r="S46" i="7"/>
  <c r="AB45" i="7"/>
  <c r="AA45" i="7"/>
  <c r="AB44" i="7"/>
  <c r="AA44" i="7"/>
  <c r="AB43" i="7"/>
  <c r="AA43" i="7"/>
  <c r="Z42" i="7"/>
  <c r="AB42" i="7" s="1"/>
  <c r="Y42" i="7"/>
  <c r="Y46" i="7" s="1"/>
  <c r="AB41" i="7"/>
  <c r="AA41" i="7"/>
  <c r="AB40" i="7"/>
  <c r="AA40" i="7"/>
  <c r="Z40" i="7"/>
  <c r="Y40" i="7"/>
  <c r="AB39" i="7"/>
  <c r="AA39" i="7"/>
  <c r="Z39" i="7"/>
  <c r="Y39" i="7"/>
  <c r="AB38" i="7"/>
  <c r="AA38" i="7"/>
  <c r="Z38" i="7"/>
  <c r="Y38" i="7"/>
  <c r="AB37" i="7"/>
  <c r="AA37" i="7"/>
  <c r="Z37" i="7"/>
  <c r="Y37" i="7"/>
  <c r="AB36" i="7"/>
  <c r="AA36" i="7"/>
  <c r="AB35" i="7"/>
  <c r="AA35" i="7"/>
  <c r="AB34" i="7"/>
  <c r="AA34" i="7"/>
  <c r="Z34" i="7"/>
  <c r="Y34" i="7"/>
  <c r="AB33" i="7"/>
  <c r="AB46" i="7" s="1"/>
  <c r="AA33" i="7"/>
  <c r="Z33" i="7"/>
  <c r="Z46" i="7" s="1"/>
  <c r="Y33" i="7"/>
  <c r="AJ32" i="7"/>
  <c r="AJ47" i="7" s="1"/>
  <c r="AI32" i="7"/>
  <c r="AI47" i="7" s="1"/>
  <c r="AH32" i="7"/>
  <c r="AH47" i="7" s="1"/>
  <c r="AF32" i="7"/>
  <c r="AE32" i="7"/>
  <c r="AE47" i="7" s="1"/>
  <c r="AD32" i="7"/>
  <c r="AD47" i="7" s="1"/>
  <c r="AC32" i="7"/>
  <c r="AC47" i="7" s="1"/>
  <c r="X32" i="7"/>
  <c r="W32" i="7"/>
  <c r="W47" i="7" s="1"/>
  <c r="V32" i="7"/>
  <c r="V47" i="7" s="1"/>
  <c r="U32" i="7"/>
  <c r="U47" i="7" s="1"/>
  <c r="S32" i="7"/>
  <c r="S47" i="7" s="1"/>
  <c r="AB31" i="7"/>
  <c r="AA31" i="7"/>
  <c r="Z30" i="7"/>
  <c r="AB30" i="7" s="1"/>
  <c r="Y30" i="7"/>
  <c r="AA30" i="7" s="1"/>
  <c r="AB29" i="7"/>
  <c r="AA29" i="7"/>
  <c r="AB28" i="7"/>
  <c r="AA28" i="7"/>
  <c r="Z28" i="7"/>
  <c r="AA27" i="7"/>
  <c r="Z27" i="7"/>
  <c r="AB27" i="7" s="1"/>
  <c r="Y27" i="7"/>
  <c r="AA26" i="7"/>
  <c r="Z26" i="7"/>
  <c r="AB26" i="7" s="1"/>
  <c r="AA25" i="7"/>
  <c r="Z25" i="7"/>
  <c r="AB25" i="7" s="1"/>
  <c r="AB24" i="7"/>
  <c r="AA24" i="7"/>
  <c r="Z24" i="7"/>
  <c r="AB23" i="7"/>
  <c r="AA23" i="7"/>
  <c r="AB22" i="7"/>
  <c r="AA22" i="7"/>
  <c r="AB21" i="7"/>
  <c r="AA21" i="7"/>
  <c r="Z21" i="7"/>
  <c r="AA20" i="7"/>
  <c r="Z20" i="7"/>
  <c r="AB20" i="7" s="1"/>
  <c r="AB19" i="7"/>
  <c r="AA19" i="7"/>
  <c r="AB18" i="7"/>
  <c r="AA18" i="7"/>
  <c r="Z17" i="7"/>
  <c r="AB17" i="7" s="1"/>
  <c r="Y17" i="7"/>
  <c r="AA17" i="7" s="1"/>
  <c r="AB16" i="7"/>
  <c r="AA16" i="7"/>
  <c r="AB15" i="7"/>
  <c r="AA15" i="7"/>
  <c r="AB14" i="7"/>
  <c r="AA14" i="7"/>
  <c r="AB13" i="7"/>
  <c r="AA13" i="7"/>
  <c r="Z12" i="7"/>
  <c r="AB12" i="7" s="1"/>
  <c r="Y12" i="7"/>
  <c r="Y32" i="7" s="1"/>
  <c r="Y47" i="7" s="1"/>
  <c r="AA11" i="7"/>
  <c r="Z11" i="7"/>
  <c r="AB11" i="7" s="1"/>
  <c r="AB10" i="7"/>
  <c r="AA10" i="7"/>
  <c r="AB9" i="7"/>
  <c r="AA9" i="7"/>
  <c r="AB8" i="7"/>
  <c r="AA8" i="7"/>
  <c r="AB7" i="7"/>
  <c r="AA7" i="7"/>
  <c r="AB6" i="7"/>
  <c r="AA6" i="7"/>
  <c r="Z6" i="7"/>
  <c r="AB5" i="7"/>
  <c r="AA5" i="7"/>
  <c r="AB4" i="7"/>
  <c r="AA4" i="7"/>
  <c r="AB3" i="7"/>
  <c r="AB32" i="7" s="1"/>
  <c r="AB47" i="7" s="1"/>
  <c r="AA3" i="7"/>
  <c r="K46" i="7"/>
  <c r="J46" i="7"/>
  <c r="K32" i="7"/>
  <c r="K47" i="7" s="1"/>
  <c r="J32" i="7"/>
  <c r="J47" i="7" s="1"/>
  <c r="Z32" i="7" l="1"/>
  <c r="Z47" i="7" s="1"/>
  <c r="AA12" i="7"/>
  <c r="AA32" i="7" s="1"/>
  <c r="AA47" i="7" s="1"/>
  <c r="AA42" i="7"/>
  <c r="AA46" i="7" s="1"/>
  <c r="AC46" i="6"/>
  <c r="AB46" i="6"/>
  <c r="AA46" i="6"/>
  <c r="Z46" i="6"/>
  <c r="Y46" i="6"/>
  <c r="W46" i="6"/>
  <c r="V46" i="6"/>
  <c r="U46" i="6"/>
  <c r="T46" i="6"/>
  <c r="O46" i="6"/>
  <c r="N46" i="6"/>
  <c r="M46" i="6"/>
  <c r="L46" i="6"/>
  <c r="K46" i="6"/>
  <c r="J46" i="6"/>
  <c r="S45" i="6"/>
  <c r="R45" i="6"/>
  <c r="S44" i="6"/>
  <c r="R44" i="6"/>
  <c r="S43" i="6"/>
  <c r="R43" i="6"/>
  <c r="Q42" i="6"/>
  <c r="S42" i="6" s="1"/>
  <c r="P42" i="6"/>
  <c r="R42" i="6" s="1"/>
  <c r="S41" i="6"/>
  <c r="R41" i="6"/>
  <c r="S40" i="6"/>
  <c r="Q40" i="6"/>
  <c r="P40" i="6"/>
  <c r="R40" i="6" s="1"/>
  <c r="S39" i="6"/>
  <c r="Q39" i="6"/>
  <c r="P39" i="6"/>
  <c r="R39" i="6" s="1"/>
  <c r="S38" i="6"/>
  <c r="Q38" i="6"/>
  <c r="P38" i="6"/>
  <c r="R38" i="6" s="1"/>
  <c r="S37" i="6"/>
  <c r="R37" i="6"/>
  <c r="Q37" i="6"/>
  <c r="P37" i="6"/>
  <c r="S36" i="6"/>
  <c r="R36" i="6"/>
  <c r="S35" i="6"/>
  <c r="R35" i="6"/>
  <c r="S34" i="6"/>
  <c r="R34" i="6"/>
  <c r="Q34" i="6"/>
  <c r="P34" i="6"/>
  <c r="S33" i="6"/>
  <c r="R33" i="6"/>
  <c r="R46" i="6" s="1"/>
  <c r="Q33" i="6"/>
  <c r="Q46" i="6" s="1"/>
  <c r="P33" i="6"/>
  <c r="P46" i="6" s="1"/>
  <c r="AC32" i="6"/>
  <c r="AC47" i="6" s="1"/>
  <c r="AB32" i="6"/>
  <c r="AB47" i="6" s="1"/>
  <c r="AA32" i="6"/>
  <c r="AA47" i="6" s="1"/>
  <c r="Z32" i="6"/>
  <c r="Z47" i="6" s="1"/>
  <c r="Y32" i="6"/>
  <c r="W32" i="6"/>
  <c r="W47" i="6" s="1"/>
  <c r="V32" i="6"/>
  <c r="V47" i="6" s="1"/>
  <c r="U32" i="6"/>
  <c r="U47" i="6" s="1"/>
  <c r="T32" i="6"/>
  <c r="T47" i="6" s="1"/>
  <c r="O32" i="6"/>
  <c r="O47" i="6" s="1"/>
  <c r="N32" i="6"/>
  <c r="N47" i="6" s="1"/>
  <c r="M32" i="6"/>
  <c r="L32" i="6"/>
  <c r="L47" i="6" s="1"/>
  <c r="K47" i="6"/>
  <c r="J32" i="6"/>
  <c r="J47" i="6" s="1"/>
  <c r="S31" i="6"/>
  <c r="R31" i="6"/>
  <c r="S30" i="6"/>
  <c r="Q30" i="6"/>
  <c r="P30" i="6"/>
  <c r="R30" i="6" s="1"/>
  <c r="S29" i="6"/>
  <c r="R29" i="6"/>
  <c r="R28" i="6"/>
  <c r="Q28" i="6"/>
  <c r="S28" i="6" s="1"/>
  <c r="Q27" i="6"/>
  <c r="S27" i="6" s="1"/>
  <c r="P27" i="6"/>
  <c r="R27" i="6" s="1"/>
  <c r="R26" i="6"/>
  <c r="Q26" i="6"/>
  <c r="S26" i="6" s="1"/>
  <c r="S25" i="6"/>
  <c r="R25" i="6"/>
  <c r="Q25" i="6"/>
  <c r="R24" i="6"/>
  <c r="Q24" i="6"/>
  <c r="S24" i="6" s="1"/>
  <c r="S23" i="6"/>
  <c r="R23" i="6"/>
  <c r="S22" i="6"/>
  <c r="R22" i="6"/>
  <c r="R21" i="6"/>
  <c r="Q21" i="6"/>
  <c r="S21" i="6" s="1"/>
  <c r="R20" i="6"/>
  <c r="Q20" i="6"/>
  <c r="S20" i="6" s="1"/>
  <c r="S19" i="6"/>
  <c r="R19" i="6"/>
  <c r="S18" i="6"/>
  <c r="R18" i="6"/>
  <c r="S17" i="6"/>
  <c r="Q17" i="6"/>
  <c r="P17" i="6"/>
  <c r="R17" i="6" s="1"/>
  <c r="S16" i="6"/>
  <c r="R16" i="6"/>
  <c r="S15" i="6"/>
  <c r="R15" i="6"/>
  <c r="S14" i="6"/>
  <c r="R14" i="6"/>
  <c r="S13" i="6"/>
  <c r="R13" i="6"/>
  <c r="S12" i="6"/>
  <c r="Q12" i="6"/>
  <c r="P12" i="6"/>
  <c r="R12" i="6" s="1"/>
  <c r="S11" i="6"/>
  <c r="R11" i="6"/>
  <c r="Q11" i="6"/>
  <c r="S10" i="6"/>
  <c r="R10" i="6"/>
  <c r="S9" i="6"/>
  <c r="R9" i="6"/>
  <c r="S8" i="6"/>
  <c r="R8" i="6"/>
  <c r="S7" i="6"/>
  <c r="R7" i="6"/>
  <c r="R6" i="6"/>
  <c r="Q6" i="6"/>
  <c r="Q32" i="6" s="1"/>
  <c r="Q47" i="6" s="1"/>
  <c r="S5" i="6"/>
  <c r="R5" i="6"/>
  <c r="S4" i="6"/>
  <c r="R4" i="6"/>
  <c r="S3" i="6"/>
  <c r="R3" i="6"/>
  <c r="Y47" i="6" l="1"/>
  <c r="M47" i="6"/>
  <c r="R32" i="6"/>
  <c r="R47" i="6" s="1"/>
  <c r="S46" i="6"/>
  <c r="S6" i="6"/>
  <c r="P32" i="6"/>
  <c r="P47" i="6" s="1"/>
  <c r="S32" i="6"/>
  <c r="S47" i="6" s="1"/>
</calcChain>
</file>

<file path=xl/sharedStrings.xml><?xml version="1.0" encoding="utf-8"?>
<sst xmlns="http://schemas.openxmlformats.org/spreadsheetml/2006/main" count="907" uniqueCount="261">
  <si>
    <t>BIL.</t>
  </si>
  <si>
    <t>KOD
SEKOLAH</t>
  </si>
  <si>
    <t>GRED</t>
  </si>
  <si>
    <t>LABEL</t>
  </si>
  <si>
    <t>PERINGKAT</t>
  </si>
  <si>
    <t>KATEGORI</t>
  </si>
  <si>
    <t>JARAK DARI PPD</t>
  </si>
  <si>
    <t>TS25 (KOHORT#)</t>
  </si>
  <si>
    <t>KELAS PRA</t>
  </si>
  <si>
    <t>ENROLMEN PRA</t>
  </si>
  <si>
    <t>KELAS PRA PPKI</t>
  </si>
  <si>
    <t>ENROLMEN PRA PPKI</t>
  </si>
  <si>
    <t>KELAS PPKI</t>
  </si>
  <si>
    <t>ENROLMEN PPKI</t>
  </si>
  <si>
    <t>KELAS PERDANA</t>
  </si>
  <si>
    <t>ENROLMEN PERDANA</t>
  </si>
  <si>
    <t xml:space="preserve">SEMUA KELAS </t>
  </si>
  <si>
    <t>SEMUA ENROLMEN</t>
  </si>
  <si>
    <t>BIL.PENGHUNI ASRAMA</t>
  </si>
  <si>
    <t>BIL. GURU (WARAN)</t>
  </si>
  <si>
    <t>BIL. GURU (SEBENAR)</t>
  </si>
  <si>
    <t>BIL. AKP</t>
  </si>
  <si>
    <t>DUN</t>
  </si>
  <si>
    <t>RUMAH GURU</t>
  </si>
  <si>
    <t>MAKMAL KOMPUTER</t>
  </si>
  <si>
    <t>PUSAT AKSES</t>
  </si>
  <si>
    <t>NAMA PGB</t>
  </si>
  <si>
    <t>CATATAN</t>
  </si>
  <si>
    <t>DEWAN</t>
  </si>
  <si>
    <t>SURAU/MUSOLLA</t>
  </si>
  <si>
    <t>TBA 4001</t>
  </si>
  <si>
    <t>TBA 4002</t>
  </si>
  <si>
    <t>TBA 4003</t>
  </si>
  <si>
    <t>TBA 4004</t>
  </si>
  <si>
    <t>TBA 4005</t>
  </si>
  <si>
    <t>TBA 4006</t>
  </si>
  <si>
    <t>TBA 4007</t>
  </si>
  <si>
    <t>TBA 4008</t>
  </si>
  <si>
    <t>TBA 4009</t>
  </si>
  <si>
    <t>TBA 4010</t>
  </si>
  <si>
    <t>TBA 4011</t>
  </si>
  <si>
    <t>TBA 4012</t>
  </si>
  <si>
    <t>TBA 4013</t>
  </si>
  <si>
    <t>TBA 4014</t>
  </si>
  <si>
    <t>TBA 4015</t>
  </si>
  <si>
    <t>TBA 4016</t>
  </si>
  <si>
    <t>TBA 4017</t>
  </si>
  <si>
    <t>TBA 4018</t>
  </si>
  <si>
    <t>TBA 4019</t>
  </si>
  <si>
    <t>TBA 4020</t>
  </si>
  <si>
    <t>TBA 4021</t>
  </si>
  <si>
    <t>TBA 4022</t>
  </si>
  <si>
    <t>TBA 4023</t>
  </si>
  <si>
    <t>TBA 4024</t>
  </si>
  <si>
    <t>TBA 4025</t>
  </si>
  <si>
    <t>TBA 4026</t>
  </si>
  <si>
    <t>TBA 4027</t>
  </si>
  <si>
    <t>TBA 4028</t>
  </si>
  <si>
    <t>TBC 4014</t>
  </si>
  <si>
    <t>TEA 4011</t>
  </si>
  <si>
    <t>TEA 4013</t>
  </si>
  <si>
    <t>TEA 4014</t>
  </si>
  <si>
    <t>TEA 4015</t>
  </si>
  <si>
    <t>TEA 4016</t>
  </si>
  <si>
    <t>TEA 4017</t>
  </si>
  <si>
    <t>TEA 4018</t>
  </si>
  <si>
    <t>TEA 4019</t>
  </si>
  <si>
    <t>TEA 4020</t>
  </si>
  <si>
    <t>TEA 4021</t>
  </si>
  <si>
    <t>TFT 4001</t>
  </si>
  <si>
    <t>TRA 4016</t>
  </si>
  <si>
    <t>A</t>
  </si>
  <si>
    <t>BIASA</t>
  </si>
  <si>
    <t>SKM</t>
  </si>
  <si>
    <t>TARMIZI BIN MAT DAUD</t>
  </si>
  <si>
    <t>B</t>
  </si>
  <si>
    <t>ZAKARIA BIN OMAR</t>
  </si>
  <si>
    <t>NAMA SEKOLAH</t>
  </si>
  <si>
    <t>SK MARANG</t>
  </si>
  <si>
    <t>SK SEBERANG MARANG</t>
  </si>
  <si>
    <t>JUMLAH BESAR</t>
  </si>
  <si>
    <t>JUMLAH KESELURUHAN</t>
  </si>
  <si>
    <t>SK PULAU KERENGGA</t>
  </si>
  <si>
    <t>LB</t>
  </si>
  <si>
    <t>MAT AZAN BIN YATIM</t>
  </si>
  <si>
    <t>SK MERCHANG</t>
  </si>
  <si>
    <t>ZALINA BINTI BIDIN</t>
  </si>
  <si>
    <t>SK GONG BALAI</t>
  </si>
  <si>
    <t>FAUZUKI BIN ISMAIL</t>
  </si>
  <si>
    <t>SK PASIR PUTEH</t>
  </si>
  <si>
    <t>WAN ZURAIDA BINTI WAN ALI</t>
  </si>
  <si>
    <t>SK JAMBU BONGKOK</t>
  </si>
  <si>
    <t>NORLIANA BT SHAMSHUDDIN</t>
  </si>
  <si>
    <t>SK SENTOL PATAH</t>
  </si>
  <si>
    <t>WAN FAUZIAH BIN WAN NAWANG</t>
  </si>
  <si>
    <t>SK BATANGAN</t>
  </si>
  <si>
    <t>SAHARUDIN BIN MOHAMAD</t>
  </si>
  <si>
    <t>SK PENGKALAN BERANGAN</t>
  </si>
  <si>
    <t>ALIAS BIN MOHAMAD</t>
  </si>
  <si>
    <t>SK BUKIT JEJULONG</t>
  </si>
  <si>
    <t>YUSOF BIN ALIAS</t>
  </si>
  <si>
    <t>SK JENANG</t>
  </si>
  <si>
    <t>MOHD NIDZAM BIN MUDA</t>
  </si>
  <si>
    <t>SK KUBU</t>
  </si>
  <si>
    <t>TEA 4012</t>
  </si>
  <si>
    <t>AZMAN BIN ABD HADI</t>
  </si>
  <si>
    <t>SK BUKIT SAWA</t>
  </si>
  <si>
    <t>ROSDI BIN HASHIM</t>
  </si>
  <si>
    <t>SK WAKAF TAPAI</t>
  </si>
  <si>
    <t>HUSSIN BIN MAT</t>
  </si>
  <si>
    <t>SK BUKIT PAYONG</t>
  </si>
  <si>
    <t>KHAIRIL AMIN BIN MOHAMED</t>
  </si>
  <si>
    <t>SK GONDANG</t>
  </si>
  <si>
    <t>MOHD OSMARANI BIN IBRAHIM</t>
  </si>
  <si>
    <t>SULONG BIN ISMAIL</t>
  </si>
  <si>
    <t>SK JERONG</t>
  </si>
  <si>
    <t>SK SIMPANG RAWAI</t>
  </si>
  <si>
    <t>CHE ASLAN BIN CHE ISMAIL</t>
  </si>
  <si>
    <t>SK TASEK</t>
  </si>
  <si>
    <t>RUZITA BINTI MD. ALI</t>
  </si>
  <si>
    <t>SK RUSILA</t>
  </si>
  <si>
    <t>AZLAN BIN ALI</t>
  </si>
  <si>
    <t>SK RU RENDANG</t>
  </si>
  <si>
    <t>MOHD HATTA BIN CHE MAN</t>
  </si>
  <si>
    <t>SK KELULUT</t>
  </si>
  <si>
    <t>ABU RIAH BIN HAJI DAING PESAUK</t>
  </si>
  <si>
    <t>SK PADANG MENGKUANG</t>
  </si>
  <si>
    <t>MAHSHURI BINTI ISMAIL</t>
  </si>
  <si>
    <t>SK PAYA RESAK</t>
  </si>
  <si>
    <t>HANAPI BIN PUTEH</t>
  </si>
  <si>
    <t>SK MEDAN JAYA</t>
  </si>
  <si>
    <t>AHMAD BUSTAMAN BIN RAIS</t>
  </si>
  <si>
    <t>SK BUKIT GASING</t>
  </si>
  <si>
    <t>NOOR AZAH BINTI ABD.WAHAB</t>
  </si>
  <si>
    <t>SK GONG NANGKA</t>
  </si>
  <si>
    <t>MOHD SAMSURI BIN OMAR</t>
  </si>
  <si>
    <t>Rendah</t>
  </si>
  <si>
    <t>TEO BOON HIAN</t>
  </si>
  <si>
    <t>SMK MERCHANG</t>
  </si>
  <si>
    <t>MOHAMAD FAUDZI BIN CHIK</t>
  </si>
  <si>
    <t>SMK TUN TELANAI</t>
  </si>
  <si>
    <t>YUSOF BIN ISMAIL</t>
  </si>
  <si>
    <t>SMK BUKIT SAWA</t>
  </si>
  <si>
    <t>NOORAINI BINTI BABA</t>
  </si>
  <si>
    <t>SMK TG LELA SEGARA</t>
  </si>
  <si>
    <t>MOHD TAJUDIN BIN MOKHTAR</t>
  </si>
  <si>
    <t>SMK PENGKALAN BERANGAN</t>
  </si>
  <si>
    <t>ABDULLAH BIN SULONG</t>
  </si>
  <si>
    <t>SMK RUSILA</t>
  </si>
  <si>
    <t>MOHD KIFLI BIN YASIN</t>
  </si>
  <si>
    <t>SMK SEB MARANG</t>
  </si>
  <si>
    <t>AINI BINTI MUSTAFFA</t>
  </si>
  <si>
    <t>SMK WAKAF TAPAI</t>
  </si>
  <si>
    <t>IBRAHIM BIN MOHD ALI</t>
  </si>
  <si>
    <t>SMK DATUK AWANG JABAR</t>
  </si>
  <si>
    <t>IBRAHIM BIN MOHD AMIN</t>
  </si>
  <si>
    <t>SMK SERI PAYONG</t>
  </si>
  <si>
    <t>ZAKARIA BIN JUSOH</t>
  </si>
  <si>
    <t>SMK SERI SERATING</t>
  </si>
  <si>
    <t>MOHAMMAD ROZALI BIN SULONG</t>
  </si>
  <si>
    <t>SMA MARANG</t>
  </si>
  <si>
    <t>ZULKIFLI BIN HAJI HARUN</t>
  </si>
  <si>
    <t>SALLEH BIN AB. BAKAR</t>
  </si>
  <si>
    <t>Pra &amp; Rendah</t>
  </si>
  <si>
    <t>Men. Ren, Atas, &amp; T.6/STAM</t>
  </si>
  <si>
    <t>Men. Ren &amp; Atas</t>
  </si>
  <si>
    <t>SJK(C) CHONG HWA</t>
  </si>
  <si>
    <t>SMK(A) DURIAN GULING</t>
  </si>
  <si>
    <t>Sekolah Amanah</t>
  </si>
  <si>
    <t>RHU RENDANG</t>
  </si>
  <si>
    <t>PENGKALAN BERANGAN</t>
  </si>
  <si>
    <t>BUKIT PAYONG</t>
  </si>
  <si>
    <t>ALUR LIMBAT</t>
  </si>
  <si>
    <t>MAKLUMAT ASAS SEKOLAH DAERAH MARANG TAHUN 2022</t>
  </si>
  <si>
    <t>DATA &amp; MAKLUMAT KAJIAN RANCANGAN TEMPATAN MAJLIS DAERAH MARANG, TERENGGANU 2035 (PENGGANTIAN)</t>
  </si>
  <si>
    <t>JENIS</t>
  </si>
  <si>
    <t>LOT</t>
  </si>
  <si>
    <t>MUKIM</t>
  </si>
  <si>
    <t>LOKASI</t>
  </si>
  <si>
    <t>SAIZ (HEKTAR)</t>
  </si>
  <si>
    <t>BIL MURID</t>
  </si>
  <si>
    <t>BIL. BILIK DARJAH</t>
  </si>
  <si>
    <t>SR</t>
  </si>
  <si>
    <t>LOT 2925</t>
  </si>
  <si>
    <t>PULAU KERENGGA</t>
  </si>
  <si>
    <t>1.24706 ha</t>
  </si>
  <si>
    <t>Lot 529</t>
  </si>
  <si>
    <t>LOT 1997</t>
  </si>
  <si>
    <t>MERCHANG</t>
  </si>
  <si>
    <t>2.1338667 ha</t>
  </si>
  <si>
    <t>PT 10396</t>
  </si>
  <si>
    <t>5.0492 ha</t>
  </si>
  <si>
    <t>LOT 1804</t>
  </si>
  <si>
    <t>LOT 2550</t>
  </si>
  <si>
    <t>RUSILA</t>
  </si>
  <si>
    <t>2.25397 ha</t>
  </si>
  <si>
    <t>LOT 1821, LOT 8782</t>
  </si>
  <si>
    <t>2.66566405 ha, 25670 METER PERSEGI</t>
  </si>
  <si>
    <t>PT 4424, PT 4425, LOT 3235, LOT 5409</t>
  </si>
  <si>
    <t>JERUNG</t>
  </si>
  <si>
    <t>0.7618 ha, 0.96 ha, 2.51982345 ha, 0.7590 ha</t>
  </si>
  <si>
    <t xml:space="preserve">LOT 2649 </t>
  </si>
  <si>
    <t>1.63265 ha</t>
  </si>
  <si>
    <t>LOT 4144</t>
  </si>
  <si>
    <t>5.375 ha</t>
  </si>
  <si>
    <t>LOT 2634</t>
  </si>
  <si>
    <t>2.5952 ha</t>
  </si>
  <si>
    <t>PT 9840, LOT 11162, PT 268 K</t>
  </si>
  <si>
    <t>4.7747 ha, 4.77 ha, 2.19299127 ha</t>
  </si>
  <si>
    <t>PT 6000</t>
  </si>
  <si>
    <t>1.7064 ha</t>
  </si>
  <si>
    <t>LOT 94979</t>
  </si>
  <si>
    <t>2.538 ha</t>
  </si>
  <si>
    <t>PT 304 K</t>
  </si>
  <si>
    <t>1.32291723 ha</t>
  </si>
  <si>
    <t>2811 (T.Tam)</t>
  </si>
  <si>
    <t>LOT 4706</t>
  </si>
  <si>
    <t>4.234 ha</t>
  </si>
  <si>
    <t>LOT 5438</t>
  </si>
  <si>
    <t>4.604 ha</t>
  </si>
  <si>
    <t>LOT 7738</t>
  </si>
  <si>
    <t>4.416 ha</t>
  </si>
  <si>
    <t>LOT 12751</t>
  </si>
  <si>
    <t>3.774 ha</t>
  </si>
  <si>
    <t>LOT 6976, PT 9438</t>
  </si>
  <si>
    <t>5.022 ha, 5.099 ha</t>
  </si>
  <si>
    <t>SM</t>
  </si>
  <si>
    <t>LOT 3719</t>
  </si>
  <si>
    <t>10.38 ha</t>
  </si>
  <si>
    <t>PT 4240</t>
  </si>
  <si>
    <t>SMK TENGKU LELA SEGARA</t>
  </si>
  <si>
    <t>LOT 6749</t>
  </si>
  <si>
    <t>1.636 Ha</t>
  </si>
  <si>
    <t>LOT 3376</t>
  </si>
  <si>
    <t>8.3896 ha</t>
  </si>
  <si>
    <t>LOT 4703</t>
  </si>
  <si>
    <t>SMK SEBERANG MARANG</t>
  </si>
  <si>
    <t>LOT 8077,PT 17428</t>
  </si>
  <si>
    <t>6.696 ha, 6.723 ha</t>
  </si>
  <si>
    <t>LOT 16564</t>
  </si>
  <si>
    <t>9.147 ha</t>
  </si>
  <si>
    <t>LOT 4309</t>
  </si>
  <si>
    <t>8.094 ha</t>
  </si>
  <si>
    <t>PT 119, PT 11717</t>
  </si>
  <si>
    <t>0.8597 ha, 0.5556 ha</t>
  </si>
  <si>
    <t>LOT 8828</t>
  </si>
  <si>
    <t xml:space="preserve"> 6.136 Ha</t>
  </si>
  <si>
    <t>TIADA</t>
  </si>
  <si>
    <t>LOT 9018</t>
  </si>
  <si>
    <t>SMV PENDIDIKAN KHAS</t>
  </si>
  <si>
    <t>LOT 7553, PT 9458</t>
  </si>
  <si>
    <t>8.059 ha, 8.1 ha</t>
  </si>
  <si>
    <t>SM SAINS MARANG</t>
  </si>
  <si>
    <t>PT 9429</t>
  </si>
  <si>
    <t>20.234 ha</t>
  </si>
  <si>
    <t xml:space="preserve">SMK ALUR LIMBAT </t>
  </si>
  <si>
    <t>LOT 9956</t>
  </si>
  <si>
    <t>8.121 ha</t>
  </si>
  <si>
    <t>SMK GONG NANGKA</t>
  </si>
  <si>
    <t>PT 16677</t>
  </si>
  <si>
    <t>8.4335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</si>
</sst>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/>
    <xf numFmtId="1" fontId="0" fillId="2" borderId="1" xfId="0" applyNumberFormat="1" applyFill="1" applyBorder="1" applyAlignment="1">
      <alignment horizontal="center"/>
    </xf>
    <xf numFmtId="0" fontId="0" fillId="4" borderId="1" xfId="0" applyFill="1" applyBorder="1" applyAlignment="1"/>
    <xf numFmtId="0" fontId="0" fillId="2" borderId="1" xfId="0" applyFill="1" applyBorder="1" applyAlignment="1"/>
    <xf numFmtId="0" fontId="1" fillId="5" borderId="1" xfId="0" applyFont="1" applyFill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54C9-F961-4942-8F4D-10436D9395C5}">
  <sheetPr>
    <pageSetUpPr fitToPage="1"/>
  </sheetPr>
  <dimension ref="A1:AE47"/>
  <sheetViews>
    <sheetView tabSelected="1" topLeftCell="G1" zoomScale="85" zoomScaleNormal="85" workbookViewId="0">
      <selection activeCell="AG8" sqref="AG8"/>
    </sheetView>
  </sheetViews>
  <sheetFormatPr defaultRowHeight="15" x14ac:dyDescent="0.25"/>
  <cols>
    <col min="1" max="1" width="4.140625" style="11" bestFit="1" customWidth="1"/>
    <col min="2" max="2" width="9" bestFit="1" customWidth="1"/>
    <col min="3" max="3" width="27.140625" bestFit="1" customWidth="1"/>
    <col min="4" max="4" width="4.28515625" bestFit="1" customWidth="1"/>
    <col min="5" max="5" width="6.42578125" style="11" bestFit="1" customWidth="1"/>
    <col min="6" max="6" width="26.5703125" style="7" bestFit="1" customWidth="1"/>
    <col min="7" max="7" width="4.28515625" style="7" bestFit="1" customWidth="1"/>
    <col min="8" max="8" width="4.28515625" style="14" bestFit="1" customWidth="1"/>
    <col min="9" max="9" width="16.7109375" style="14" bestFit="1" customWidth="1"/>
    <col min="10" max="10" width="4.28515625" style="14" bestFit="1" customWidth="1"/>
    <col min="11" max="11" width="5.140625" style="14" bestFit="1" customWidth="1"/>
    <col min="12" max="16" width="4.28515625" style="14" bestFit="1" customWidth="1"/>
    <col min="17" max="17" width="6.140625" style="14" bestFit="1" customWidth="1"/>
    <col min="18" max="18" width="4.28515625" style="14" bestFit="1" customWidth="1"/>
    <col min="19" max="19" width="6.140625" style="14" bestFit="1" customWidth="1"/>
    <col min="20" max="20" width="6.5703125" style="14" bestFit="1" customWidth="1"/>
    <col min="21" max="21" width="5.140625" style="14" bestFit="1" customWidth="1"/>
    <col min="22" max="22" width="5.140625" style="7" bestFit="1" customWidth="1"/>
    <col min="23" max="23" width="4.28515625" style="7" bestFit="1" customWidth="1"/>
    <col min="24" max="24" width="22.7109375" style="14" bestFit="1" customWidth="1"/>
    <col min="25" max="25" width="6.5703125" style="7" bestFit="1" customWidth="1"/>
    <col min="26" max="26" width="14.140625" style="7" bestFit="1" customWidth="1"/>
    <col min="27" max="29" width="4.28515625" style="7" bestFit="1" customWidth="1"/>
    <col min="30" max="30" width="32.140625" bestFit="1" customWidth="1"/>
    <col min="31" max="31" width="14.7109375" customWidth="1"/>
  </cols>
  <sheetData>
    <row r="1" spans="1:31" ht="18.75" x14ac:dyDescent="0.25">
      <c r="A1" s="23" t="s">
        <v>173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18.5" x14ac:dyDescent="0.25">
      <c r="A2" s="3" t="s">
        <v>0</v>
      </c>
      <c r="B2" s="4" t="s">
        <v>1</v>
      </c>
      <c r="C2" s="4" t="s">
        <v>77</v>
      </c>
      <c r="D2" s="5" t="s">
        <v>2</v>
      </c>
      <c r="E2" s="5" t="s">
        <v>3</v>
      </c>
      <c r="F2" s="3" t="s">
        <v>4</v>
      </c>
      <c r="G2" s="5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12" t="s">
        <v>16</v>
      </c>
      <c r="S2" s="12" t="s">
        <v>17</v>
      </c>
      <c r="T2" s="12" t="s">
        <v>18</v>
      </c>
      <c r="U2" s="12" t="s">
        <v>19</v>
      </c>
      <c r="V2" s="5" t="s">
        <v>20</v>
      </c>
      <c r="W2" s="5" t="s">
        <v>21</v>
      </c>
      <c r="X2" s="12" t="s">
        <v>22</v>
      </c>
      <c r="Y2" s="5" t="s">
        <v>23</v>
      </c>
      <c r="Z2" s="22" t="s">
        <v>24</v>
      </c>
      <c r="AA2" s="5" t="s">
        <v>25</v>
      </c>
      <c r="AB2" s="10" t="s">
        <v>28</v>
      </c>
      <c r="AC2" s="12" t="s">
        <v>29</v>
      </c>
      <c r="AD2" s="5" t="s">
        <v>26</v>
      </c>
      <c r="AE2" s="5" t="s">
        <v>27</v>
      </c>
    </row>
    <row r="3" spans="1:31" x14ac:dyDescent="0.25">
      <c r="A3" s="1">
        <v>1</v>
      </c>
      <c r="B3" s="2" t="s">
        <v>30</v>
      </c>
      <c r="C3" s="2" t="s">
        <v>78</v>
      </c>
      <c r="D3" s="2" t="s">
        <v>71</v>
      </c>
      <c r="E3" s="1" t="s">
        <v>72</v>
      </c>
      <c r="F3" s="6" t="s">
        <v>163</v>
      </c>
      <c r="G3" s="6" t="s">
        <v>75</v>
      </c>
      <c r="H3" s="13">
        <v>0</v>
      </c>
      <c r="I3" s="13">
        <v>4</v>
      </c>
      <c r="J3" s="13">
        <v>2</v>
      </c>
      <c r="K3" s="13">
        <v>50</v>
      </c>
      <c r="L3" s="17"/>
      <c r="M3" s="17"/>
      <c r="N3" s="17"/>
      <c r="O3" s="17"/>
      <c r="P3" s="13">
        <v>24</v>
      </c>
      <c r="Q3" s="13">
        <v>701</v>
      </c>
      <c r="R3" s="13">
        <f>SUM(J3,L3,N3,P3)</f>
        <v>26</v>
      </c>
      <c r="S3" s="13">
        <f>SUM(K3,M3,O3,Q3)</f>
        <v>751</v>
      </c>
      <c r="T3" s="17"/>
      <c r="U3" s="13">
        <v>51</v>
      </c>
      <c r="V3" s="6">
        <v>51</v>
      </c>
      <c r="W3" s="6">
        <v>5</v>
      </c>
      <c r="X3" s="13" t="s">
        <v>169</v>
      </c>
      <c r="Y3" s="17"/>
      <c r="Z3" s="6">
        <v>1</v>
      </c>
      <c r="AA3" s="6">
        <v>0</v>
      </c>
      <c r="AB3" s="6">
        <v>1</v>
      </c>
      <c r="AC3" s="6">
        <v>1</v>
      </c>
      <c r="AD3" s="2" t="s">
        <v>74</v>
      </c>
      <c r="AE3" s="2"/>
    </row>
    <row r="4" spans="1:31" x14ac:dyDescent="0.25">
      <c r="A4" s="1">
        <v>2</v>
      </c>
      <c r="B4" s="2" t="s">
        <v>31</v>
      </c>
      <c r="C4" s="2" t="s">
        <v>79</v>
      </c>
      <c r="D4" s="2" t="s">
        <v>71</v>
      </c>
      <c r="E4" s="1" t="s">
        <v>72</v>
      </c>
      <c r="F4" s="6" t="s">
        <v>163</v>
      </c>
      <c r="G4" s="6" t="s">
        <v>75</v>
      </c>
      <c r="H4" s="13">
        <v>4</v>
      </c>
      <c r="I4" s="13">
        <v>5</v>
      </c>
      <c r="J4" s="13">
        <v>2</v>
      </c>
      <c r="K4" s="13">
        <v>50</v>
      </c>
      <c r="L4" s="17"/>
      <c r="M4" s="17"/>
      <c r="N4" s="17"/>
      <c r="O4" s="17"/>
      <c r="P4" s="13">
        <v>20</v>
      </c>
      <c r="Q4" s="13">
        <v>613</v>
      </c>
      <c r="R4" s="13">
        <f t="shared" ref="R4:S19" si="0">SUM(J4,L4,N4,P4)</f>
        <v>22</v>
      </c>
      <c r="S4" s="13">
        <f t="shared" si="0"/>
        <v>663</v>
      </c>
      <c r="T4" s="17"/>
      <c r="U4" s="13">
        <v>46</v>
      </c>
      <c r="V4" s="6">
        <v>52</v>
      </c>
      <c r="W4" s="6">
        <v>5</v>
      </c>
      <c r="X4" s="13" t="s">
        <v>169</v>
      </c>
      <c r="Y4" s="17"/>
      <c r="Z4" s="6">
        <v>1</v>
      </c>
      <c r="AA4" s="6">
        <v>0</v>
      </c>
      <c r="AB4" s="6">
        <v>1</v>
      </c>
      <c r="AC4" s="6">
        <v>1</v>
      </c>
      <c r="AD4" s="2" t="s">
        <v>76</v>
      </c>
      <c r="AE4" s="2"/>
    </row>
    <row r="5" spans="1:31" x14ac:dyDescent="0.25">
      <c r="A5" s="1">
        <v>3</v>
      </c>
      <c r="B5" s="2" t="s">
        <v>32</v>
      </c>
      <c r="C5" s="2" t="s">
        <v>82</v>
      </c>
      <c r="D5" s="2" t="s">
        <v>71</v>
      </c>
      <c r="E5" s="1" t="s">
        <v>72</v>
      </c>
      <c r="F5" s="6" t="s">
        <v>163</v>
      </c>
      <c r="G5" s="6" t="s">
        <v>83</v>
      </c>
      <c r="H5" s="13">
        <v>13</v>
      </c>
      <c r="I5" s="14">
        <v>5</v>
      </c>
      <c r="J5" s="13">
        <v>2</v>
      </c>
      <c r="K5" s="13">
        <v>50</v>
      </c>
      <c r="L5" s="17"/>
      <c r="M5" s="17"/>
      <c r="N5" s="17"/>
      <c r="O5" s="17"/>
      <c r="P5" s="13">
        <v>13</v>
      </c>
      <c r="Q5" s="13">
        <v>408</v>
      </c>
      <c r="R5" s="13">
        <f t="shared" si="0"/>
        <v>15</v>
      </c>
      <c r="S5" s="13">
        <f t="shared" si="0"/>
        <v>458</v>
      </c>
      <c r="T5" s="17"/>
      <c r="U5" s="13">
        <v>33</v>
      </c>
      <c r="V5" s="6">
        <v>32</v>
      </c>
      <c r="W5" s="6">
        <v>4</v>
      </c>
      <c r="X5" s="13" t="s">
        <v>169</v>
      </c>
      <c r="Y5" s="17"/>
      <c r="Z5" s="6">
        <v>1</v>
      </c>
      <c r="AA5" s="6">
        <v>0</v>
      </c>
      <c r="AB5" s="6">
        <v>1</v>
      </c>
      <c r="AC5" s="6">
        <v>1</v>
      </c>
      <c r="AD5" s="2" t="s">
        <v>84</v>
      </c>
      <c r="AE5" s="2"/>
    </row>
    <row r="6" spans="1:31" x14ac:dyDescent="0.25">
      <c r="A6" s="1">
        <v>4</v>
      </c>
      <c r="B6" s="2" t="s">
        <v>33</v>
      </c>
      <c r="C6" s="2" t="s">
        <v>85</v>
      </c>
      <c r="D6" s="2" t="s">
        <v>71</v>
      </c>
      <c r="E6" s="1" t="s">
        <v>72</v>
      </c>
      <c r="F6" s="6" t="s">
        <v>163</v>
      </c>
      <c r="G6" s="6" t="s">
        <v>83</v>
      </c>
      <c r="H6" s="13">
        <v>22</v>
      </c>
      <c r="I6" s="13">
        <v>6</v>
      </c>
      <c r="J6" s="13">
        <v>2</v>
      </c>
      <c r="K6" s="13">
        <v>50</v>
      </c>
      <c r="L6" s="17"/>
      <c r="M6" s="17"/>
      <c r="N6" s="17"/>
      <c r="O6" s="13">
        <v>22</v>
      </c>
      <c r="P6" s="13">
        <v>18</v>
      </c>
      <c r="Q6" s="13">
        <f>540-22</f>
        <v>518</v>
      </c>
      <c r="R6" s="13">
        <f>SUM(J6,L6,N6,P6)</f>
        <v>20</v>
      </c>
      <c r="S6" s="13">
        <f t="shared" si="0"/>
        <v>590</v>
      </c>
      <c r="T6" s="13">
        <v>0</v>
      </c>
      <c r="U6" s="13">
        <v>45</v>
      </c>
      <c r="V6" s="6">
        <v>45</v>
      </c>
      <c r="W6" s="6">
        <v>11</v>
      </c>
      <c r="X6" s="13" t="s">
        <v>170</v>
      </c>
      <c r="Y6" s="6">
        <v>3</v>
      </c>
      <c r="Z6" s="6">
        <v>1</v>
      </c>
      <c r="AA6" s="6">
        <v>0</v>
      </c>
      <c r="AB6" s="6">
        <v>1</v>
      </c>
      <c r="AC6" s="6">
        <v>1</v>
      </c>
      <c r="AD6" s="2" t="s">
        <v>86</v>
      </c>
      <c r="AE6" s="2"/>
    </row>
    <row r="7" spans="1:31" x14ac:dyDescent="0.25">
      <c r="A7" s="1">
        <v>5</v>
      </c>
      <c r="B7" s="2" t="s">
        <v>34</v>
      </c>
      <c r="C7" s="2" t="s">
        <v>87</v>
      </c>
      <c r="D7" s="2" t="s">
        <v>71</v>
      </c>
      <c r="E7" s="1" t="s">
        <v>72</v>
      </c>
      <c r="F7" s="6" t="s">
        <v>163</v>
      </c>
      <c r="G7" s="6" t="s">
        <v>83</v>
      </c>
      <c r="H7" s="13">
        <v>25</v>
      </c>
      <c r="I7" s="13">
        <v>6</v>
      </c>
      <c r="J7" s="13">
        <v>1</v>
      </c>
      <c r="K7" s="13">
        <v>25</v>
      </c>
      <c r="L7" s="17"/>
      <c r="M7" s="17"/>
      <c r="N7" s="17"/>
      <c r="O7" s="17"/>
      <c r="P7" s="13">
        <v>12</v>
      </c>
      <c r="Q7" s="13">
        <v>371</v>
      </c>
      <c r="R7" s="13">
        <f t="shared" ref="R7:S31" si="1">SUM(J7,L7,N7,P7)</f>
        <v>13</v>
      </c>
      <c r="S7" s="13">
        <f t="shared" si="0"/>
        <v>396</v>
      </c>
      <c r="T7" s="17"/>
      <c r="U7" s="13">
        <v>31</v>
      </c>
      <c r="V7" s="6">
        <v>32</v>
      </c>
      <c r="W7" s="6">
        <v>4</v>
      </c>
      <c r="X7" s="13" t="s">
        <v>170</v>
      </c>
      <c r="Y7" s="17"/>
      <c r="Z7" s="6">
        <v>1</v>
      </c>
      <c r="AA7" s="6">
        <v>1</v>
      </c>
      <c r="AB7" s="6">
        <v>1</v>
      </c>
      <c r="AC7" s="6">
        <v>1</v>
      </c>
      <c r="AD7" s="2" t="s">
        <v>88</v>
      </c>
      <c r="AE7" s="2"/>
    </row>
    <row r="8" spans="1:31" x14ac:dyDescent="0.25">
      <c r="A8" s="1">
        <v>6</v>
      </c>
      <c r="B8" s="2" t="s">
        <v>35</v>
      </c>
      <c r="C8" s="2" t="s">
        <v>89</v>
      </c>
      <c r="D8" s="2" t="s">
        <v>71</v>
      </c>
      <c r="E8" s="1" t="s">
        <v>72</v>
      </c>
      <c r="F8" s="6" t="s">
        <v>163</v>
      </c>
      <c r="G8" s="6" t="s">
        <v>83</v>
      </c>
      <c r="H8" s="13">
        <v>34</v>
      </c>
      <c r="I8" s="13">
        <v>7</v>
      </c>
      <c r="J8" s="13">
        <v>1</v>
      </c>
      <c r="K8" s="13">
        <v>25</v>
      </c>
      <c r="L8" s="17"/>
      <c r="M8" s="17"/>
      <c r="N8" s="17"/>
      <c r="O8" s="17"/>
      <c r="P8" s="13">
        <v>6</v>
      </c>
      <c r="Q8" s="13">
        <v>113</v>
      </c>
      <c r="R8" s="13">
        <f t="shared" si="1"/>
        <v>7</v>
      </c>
      <c r="S8" s="13">
        <f t="shared" si="0"/>
        <v>138</v>
      </c>
      <c r="T8" s="17"/>
      <c r="U8" s="13">
        <v>17</v>
      </c>
      <c r="V8" s="6">
        <v>17</v>
      </c>
      <c r="W8" s="6">
        <v>3</v>
      </c>
      <c r="X8" s="13" t="s">
        <v>170</v>
      </c>
      <c r="Y8" s="6">
        <v>1</v>
      </c>
      <c r="Z8" s="6">
        <v>1</v>
      </c>
      <c r="AA8" s="6">
        <v>0</v>
      </c>
      <c r="AB8" s="6">
        <v>1</v>
      </c>
      <c r="AC8" s="6">
        <v>1</v>
      </c>
      <c r="AD8" s="2" t="s">
        <v>90</v>
      </c>
      <c r="AE8" s="2"/>
    </row>
    <row r="9" spans="1:31" x14ac:dyDescent="0.25">
      <c r="A9" s="1">
        <v>7</v>
      </c>
      <c r="B9" s="2" t="s">
        <v>36</v>
      </c>
      <c r="C9" s="2" t="s">
        <v>91</v>
      </c>
      <c r="D9" s="2" t="s">
        <v>71</v>
      </c>
      <c r="E9" s="1" t="s">
        <v>72</v>
      </c>
      <c r="F9" s="6" t="s">
        <v>163</v>
      </c>
      <c r="G9" s="6" t="s">
        <v>83</v>
      </c>
      <c r="H9" s="13">
        <v>35</v>
      </c>
      <c r="I9" s="13">
        <v>7</v>
      </c>
      <c r="J9" s="13">
        <v>1</v>
      </c>
      <c r="K9" s="13">
        <v>16</v>
      </c>
      <c r="L9" s="17"/>
      <c r="M9" s="17"/>
      <c r="N9" s="17"/>
      <c r="O9" s="17"/>
      <c r="P9" s="13">
        <v>8</v>
      </c>
      <c r="Q9" s="13">
        <v>203</v>
      </c>
      <c r="R9" s="13">
        <f t="shared" si="1"/>
        <v>9</v>
      </c>
      <c r="S9" s="13">
        <f t="shared" si="0"/>
        <v>219</v>
      </c>
      <c r="T9" s="17"/>
      <c r="U9" s="13">
        <v>22</v>
      </c>
      <c r="V9" s="6">
        <v>22</v>
      </c>
      <c r="W9" s="6">
        <v>3</v>
      </c>
      <c r="X9" s="13" t="s">
        <v>170</v>
      </c>
      <c r="Y9" s="17"/>
      <c r="Z9" s="6">
        <v>1</v>
      </c>
      <c r="AA9" s="6">
        <v>0</v>
      </c>
      <c r="AB9" s="6">
        <v>1</v>
      </c>
      <c r="AC9" s="6">
        <v>1</v>
      </c>
      <c r="AD9" s="2" t="s">
        <v>92</v>
      </c>
      <c r="AE9" s="2"/>
    </row>
    <row r="10" spans="1:31" x14ac:dyDescent="0.25">
      <c r="A10" s="1">
        <v>8</v>
      </c>
      <c r="B10" s="2" t="s">
        <v>37</v>
      </c>
      <c r="C10" s="2" t="s">
        <v>93</v>
      </c>
      <c r="D10" s="2" t="s">
        <v>71</v>
      </c>
      <c r="E10" s="1" t="s">
        <v>72</v>
      </c>
      <c r="F10" s="6" t="s">
        <v>163</v>
      </c>
      <c r="G10" s="6" t="s">
        <v>75</v>
      </c>
      <c r="H10" s="13">
        <v>6</v>
      </c>
      <c r="I10" s="13">
        <v>7</v>
      </c>
      <c r="J10" s="13">
        <v>1</v>
      </c>
      <c r="K10" s="13">
        <v>25</v>
      </c>
      <c r="L10" s="17"/>
      <c r="M10" s="17"/>
      <c r="N10" s="17"/>
      <c r="O10" s="17"/>
      <c r="P10" s="13">
        <v>6</v>
      </c>
      <c r="Q10" s="13">
        <v>174</v>
      </c>
      <c r="R10" s="13">
        <f t="shared" si="1"/>
        <v>7</v>
      </c>
      <c r="S10" s="13">
        <f t="shared" si="0"/>
        <v>199</v>
      </c>
      <c r="T10" s="17"/>
      <c r="U10" s="13">
        <v>18</v>
      </c>
      <c r="V10" s="6">
        <v>18</v>
      </c>
      <c r="W10" s="6">
        <v>3</v>
      </c>
      <c r="X10" s="13" t="s">
        <v>169</v>
      </c>
      <c r="Y10" s="6">
        <v>4</v>
      </c>
      <c r="Z10" s="6">
        <v>1</v>
      </c>
      <c r="AA10" s="6">
        <v>0</v>
      </c>
      <c r="AB10" s="6">
        <v>1</v>
      </c>
      <c r="AC10" s="6">
        <v>1</v>
      </c>
      <c r="AD10" s="2" t="s">
        <v>94</v>
      </c>
      <c r="AE10" s="2"/>
    </row>
    <row r="11" spans="1:31" x14ac:dyDescent="0.25">
      <c r="A11" s="1">
        <v>9</v>
      </c>
      <c r="B11" s="2" t="s">
        <v>38</v>
      </c>
      <c r="C11" s="2" t="s">
        <v>95</v>
      </c>
      <c r="D11" s="2" t="s">
        <v>75</v>
      </c>
      <c r="E11" s="1" t="s">
        <v>72</v>
      </c>
      <c r="F11" s="6" t="s">
        <v>163</v>
      </c>
      <c r="G11" s="6" t="s">
        <v>75</v>
      </c>
      <c r="H11" s="13">
        <v>10</v>
      </c>
      <c r="I11" s="13">
        <v>7</v>
      </c>
      <c r="J11" s="13">
        <v>2</v>
      </c>
      <c r="K11" s="13">
        <v>36</v>
      </c>
      <c r="L11" s="17"/>
      <c r="M11" s="17"/>
      <c r="N11" s="17"/>
      <c r="O11" s="13">
        <v>13</v>
      </c>
      <c r="P11" s="13">
        <v>6</v>
      </c>
      <c r="Q11" s="13">
        <f>147-13</f>
        <v>134</v>
      </c>
      <c r="R11" s="13">
        <f t="shared" si="1"/>
        <v>8</v>
      </c>
      <c r="S11" s="13">
        <f t="shared" si="0"/>
        <v>183</v>
      </c>
      <c r="T11" s="17"/>
      <c r="U11" s="13">
        <v>21</v>
      </c>
      <c r="V11" s="6">
        <v>21</v>
      </c>
      <c r="W11" s="6">
        <v>5</v>
      </c>
      <c r="X11" s="13" t="s">
        <v>169</v>
      </c>
      <c r="Y11" s="17"/>
      <c r="Z11" s="6">
        <v>1</v>
      </c>
      <c r="AA11" s="6">
        <v>0</v>
      </c>
      <c r="AB11" s="6">
        <v>1</v>
      </c>
      <c r="AC11" s="6">
        <v>1</v>
      </c>
      <c r="AD11" s="2" t="s">
        <v>96</v>
      </c>
      <c r="AE11" s="2"/>
    </row>
    <row r="12" spans="1:31" x14ac:dyDescent="0.25">
      <c r="A12" s="1">
        <v>10</v>
      </c>
      <c r="B12" s="2" t="s">
        <v>39</v>
      </c>
      <c r="C12" s="2" t="s">
        <v>97</v>
      </c>
      <c r="D12" s="2" t="s">
        <v>71</v>
      </c>
      <c r="E12" s="1" t="s">
        <v>72</v>
      </c>
      <c r="F12" s="6" t="s">
        <v>163</v>
      </c>
      <c r="G12" s="6" t="s">
        <v>83</v>
      </c>
      <c r="H12" s="13">
        <v>16</v>
      </c>
      <c r="I12" s="13" t="s">
        <v>168</v>
      </c>
      <c r="J12" s="13">
        <v>2</v>
      </c>
      <c r="K12" s="13">
        <v>50</v>
      </c>
      <c r="L12" s="17"/>
      <c r="M12" s="17"/>
      <c r="N12" s="13">
        <v>1</v>
      </c>
      <c r="O12" s="13">
        <v>22</v>
      </c>
      <c r="P12" s="13">
        <f>16-4</f>
        <v>12</v>
      </c>
      <c r="Q12" s="13">
        <f>368-22</f>
        <v>346</v>
      </c>
      <c r="R12" s="13">
        <f t="shared" si="1"/>
        <v>15</v>
      </c>
      <c r="S12" s="13">
        <f t="shared" si="0"/>
        <v>418</v>
      </c>
      <c r="T12" s="13">
        <v>23</v>
      </c>
      <c r="U12" s="13">
        <v>40</v>
      </c>
      <c r="V12" s="6">
        <v>40</v>
      </c>
      <c r="W12" s="6">
        <v>13</v>
      </c>
      <c r="X12" s="13" t="s">
        <v>170</v>
      </c>
      <c r="Y12" s="6">
        <v>2</v>
      </c>
      <c r="Z12" s="6">
        <v>1</v>
      </c>
      <c r="AA12" s="6">
        <v>1</v>
      </c>
      <c r="AB12" s="6">
        <v>1</v>
      </c>
      <c r="AC12" s="6">
        <v>1</v>
      </c>
      <c r="AD12" s="2" t="s">
        <v>98</v>
      </c>
      <c r="AE12" s="2"/>
    </row>
    <row r="13" spans="1:31" x14ac:dyDescent="0.25">
      <c r="A13" s="1">
        <v>11</v>
      </c>
      <c r="B13" s="2" t="s">
        <v>40</v>
      </c>
      <c r="C13" s="2" t="s">
        <v>99</v>
      </c>
      <c r="D13" s="2" t="s">
        <v>71</v>
      </c>
      <c r="E13" s="1" t="s">
        <v>72</v>
      </c>
      <c r="F13" s="6" t="s">
        <v>163</v>
      </c>
      <c r="G13" s="6" t="s">
        <v>75</v>
      </c>
      <c r="H13" s="13">
        <v>13</v>
      </c>
      <c r="I13" s="13">
        <v>7</v>
      </c>
      <c r="J13" s="13">
        <v>1</v>
      </c>
      <c r="K13" s="13">
        <v>25</v>
      </c>
      <c r="L13" s="17"/>
      <c r="M13" s="17"/>
      <c r="N13" s="17"/>
      <c r="O13" s="17"/>
      <c r="P13" s="13">
        <v>12</v>
      </c>
      <c r="Q13" s="13">
        <v>323</v>
      </c>
      <c r="R13" s="13">
        <f t="shared" si="1"/>
        <v>13</v>
      </c>
      <c r="S13" s="13">
        <f t="shared" si="0"/>
        <v>348</v>
      </c>
      <c r="T13" s="17"/>
      <c r="U13" s="13">
        <v>28</v>
      </c>
      <c r="V13" s="6">
        <v>29</v>
      </c>
      <c r="W13" s="6">
        <v>3</v>
      </c>
      <c r="X13" s="13" t="s">
        <v>170</v>
      </c>
      <c r="Y13" s="6">
        <v>2</v>
      </c>
      <c r="Z13" s="6">
        <v>1</v>
      </c>
      <c r="AA13" s="6">
        <v>0</v>
      </c>
      <c r="AB13" s="6">
        <v>1</v>
      </c>
      <c r="AC13" s="6">
        <v>1</v>
      </c>
      <c r="AD13" s="2" t="s">
        <v>100</v>
      </c>
      <c r="AE13" s="2"/>
    </row>
    <row r="14" spans="1:31" x14ac:dyDescent="0.25">
      <c r="A14" s="1">
        <v>12</v>
      </c>
      <c r="B14" s="2" t="s">
        <v>41</v>
      </c>
      <c r="C14" s="2" t="s">
        <v>101</v>
      </c>
      <c r="D14" s="2" t="s">
        <v>75</v>
      </c>
      <c r="E14" s="1" t="s">
        <v>73</v>
      </c>
      <c r="F14" s="6" t="s">
        <v>163</v>
      </c>
      <c r="G14" s="6" t="s">
        <v>75</v>
      </c>
      <c r="H14" s="13">
        <v>12</v>
      </c>
      <c r="I14" s="13">
        <v>7</v>
      </c>
      <c r="J14" s="13">
        <v>1</v>
      </c>
      <c r="K14" s="13">
        <v>18</v>
      </c>
      <c r="L14" s="17"/>
      <c r="M14" s="17"/>
      <c r="N14" s="17"/>
      <c r="O14" s="17"/>
      <c r="P14" s="13">
        <v>6</v>
      </c>
      <c r="Q14" s="13">
        <v>97</v>
      </c>
      <c r="R14" s="13">
        <f t="shared" si="1"/>
        <v>7</v>
      </c>
      <c r="S14" s="13">
        <f t="shared" si="0"/>
        <v>115</v>
      </c>
      <c r="T14" s="17"/>
      <c r="U14" s="13">
        <v>13</v>
      </c>
      <c r="V14" s="6">
        <v>13</v>
      </c>
      <c r="W14" s="6">
        <v>3</v>
      </c>
      <c r="X14" s="13" t="s">
        <v>170</v>
      </c>
      <c r="Y14" s="17"/>
      <c r="Z14" s="6">
        <v>1</v>
      </c>
      <c r="AA14" s="6">
        <v>0</v>
      </c>
      <c r="AB14" s="6">
        <v>1</v>
      </c>
      <c r="AC14" s="6">
        <v>1</v>
      </c>
      <c r="AD14" s="2" t="s">
        <v>102</v>
      </c>
      <c r="AE14" s="2"/>
    </row>
    <row r="15" spans="1:31" x14ac:dyDescent="0.25">
      <c r="A15" s="1">
        <v>13</v>
      </c>
      <c r="B15" s="2" t="s">
        <v>42</v>
      </c>
      <c r="C15" s="2" t="s">
        <v>103</v>
      </c>
      <c r="D15" s="2" t="s">
        <v>71</v>
      </c>
      <c r="E15" s="1" t="s">
        <v>72</v>
      </c>
      <c r="F15" s="6" t="s">
        <v>163</v>
      </c>
      <c r="G15" s="6" t="s">
        <v>83</v>
      </c>
      <c r="H15" s="13">
        <v>22</v>
      </c>
      <c r="I15" s="13">
        <v>7</v>
      </c>
      <c r="J15" s="13">
        <v>1</v>
      </c>
      <c r="K15" s="13">
        <v>22</v>
      </c>
      <c r="L15" s="17"/>
      <c r="M15" s="17"/>
      <c r="N15" s="17"/>
      <c r="O15" s="17"/>
      <c r="P15" s="13">
        <v>6</v>
      </c>
      <c r="Q15" s="13">
        <v>124</v>
      </c>
      <c r="R15" s="13">
        <f t="shared" si="1"/>
        <v>7</v>
      </c>
      <c r="S15" s="13">
        <f t="shared" si="0"/>
        <v>146</v>
      </c>
      <c r="T15" s="17"/>
      <c r="U15" s="13">
        <v>19</v>
      </c>
      <c r="V15" s="6">
        <v>19</v>
      </c>
      <c r="W15" s="6">
        <v>4</v>
      </c>
      <c r="X15" s="13" t="s">
        <v>170</v>
      </c>
      <c r="Y15" s="17"/>
      <c r="Z15" s="6">
        <v>1</v>
      </c>
      <c r="AA15" s="6">
        <v>1</v>
      </c>
      <c r="AB15" s="6">
        <v>1</v>
      </c>
      <c r="AC15" s="6">
        <v>1</v>
      </c>
      <c r="AD15" s="2" t="s">
        <v>105</v>
      </c>
      <c r="AE15" s="2"/>
    </row>
    <row r="16" spans="1:31" x14ac:dyDescent="0.25">
      <c r="A16" s="1">
        <v>14</v>
      </c>
      <c r="B16" s="2" t="s">
        <v>43</v>
      </c>
      <c r="C16" s="2" t="s">
        <v>106</v>
      </c>
      <c r="D16" s="2" t="s">
        <v>71</v>
      </c>
      <c r="E16" s="1" t="s">
        <v>72</v>
      </c>
      <c r="F16" s="6" t="s">
        <v>163</v>
      </c>
      <c r="G16" s="6" t="s">
        <v>75</v>
      </c>
      <c r="H16" s="13">
        <v>17</v>
      </c>
      <c r="I16" s="13">
        <v>6</v>
      </c>
      <c r="J16" s="13">
        <v>2</v>
      </c>
      <c r="K16" s="13">
        <v>50</v>
      </c>
      <c r="L16" s="17"/>
      <c r="M16" s="17"/>
      <c r="N16" s="17"/>
      <c r="O16" s="17"/>
      <c r="P16" s="13">
        <v>26</v>
      </c>
      <c r="Q16" s="13">
        <v>809</v>
      </c>
      <c r="R16" s="13">
        <f t="shared" si="1"/>
        <v>28</v>
      </c>
      <c r="S16" s="13">
        <f t="shared" si="0"/>
        <v>859</v>
      </c>
      <c r="T16" s="17"/>
      <c r="U16" s="13">
        <v>57</v>
      </c>
      <c r="V16" s="6">
        <v>58</v>
      </c>
      <c r="W16" s="6">
        <v>6</v>
      </c>
      <c r="X16" s="13" t="s">
        <v>170</v>
      </c>
      <c r="Y16" s="17"/>
      <c r="Z16" s="6">
        <v>1</v>
      </c>
      <c r="AA16" s="6">
        <v>0</v>
      </c>
      <c r="AB16" s="6">
        <v>1</v>
      </c>
      <c r="AC16" s="6">
        <v>1</v>
      </c>
      <c r="AD16" s="2" t="s">
        <v>107</v>
      </c>
      <c r="AE16" s="2"/>
    </row>
    <row r="17" spans="1:31" x14ac:dyDescent="0.25">
      <c r="A17" s="1">
        <v>15</v>
      </c>
      <c r="B17" s="2" t="s">
        <v>44</v>
      </c>
      <c r="C17" s="2" t="s">
        <v>108</v>
      </c>
      <c r="D17" s="2" t="s">
        <v>71</v>
      </c>
      <c r="E17" s="1" t="s">
        <v>72</v>
      </c>
      <c r="F17" s="6" t="s">
        <v>163</v>
      </c>
      <c r="G17" s="6" t="s">
        <v>75</v>
      </c>
      <c r="H17" s="13">
        <v>20</v>
      </c>
      <c r="I17" s="13" t="s">
        <v>168</v>
      </c>
      <c r="J17" s="13">
        <v>2</v>
      </c>
      <c r="K17" s="13">
        <v>50</v>
      </c>
      <c r="L17" s="17"/>
      <c r="M17" s="17"/>
      <c r="N17" s="17"/>
      <c r="O17" s="13">
        <v>20</v>
      </c>
      <c r="P17" s="13">
        <f>25-2</f>
        <v>23</v>
      </c>
      <c r="Q17" s="13">
        <f>658-20</f>
        <v>638</v>
      </c>
      <c r="R17" s="13">
        <f t="shared" si="1"/>
        <v>25</v>
      </c>
      <c r="S17" s="13">
        <f t="shared" si="0"/>
        <v>708</v>
      </c>
      <c r="T17" s="17"/>
      <c r="U17" s="13">
        <v>54</v>
      </c>
      <c r="V17" s="6">
        <v>53</v>
      </c>
      <c r="W17" s="6">
        <v>6</v>
      </c>
      <c r="X17" s="13" t="s">
        <v>170</v>
      </c>
      <c r="Y17" s="6">
        <v>2</v>
      </c>
      <c r="Z17" s="6">
        <v>1</v>
      </c>
      <c r="AA17" s="6">
        <v>0</v>
      </c>
      <c r="AB17" s="6">
        <v>1</v>
      </c>
      <c r="AC17" s="6">
        <v>1</v>
      </c>
      <c r="AD17" s="2" t="s">
        <v>109</v>
      </c>
      <c r="AE17" s="2"/>
    </row>
    <row r="18" spans="1:31" x14ac:dyDescent="0.25">
      <c r="A18" s="1">
        <v>17</v>
      </c>
      <c r="B18" s="2" t="s">
        <v>45</v>
      </c>
      <c r="C18" s="2" t="s">
        <v>110</v>
      </c>
      <c r="D18" s="2" t="s">
        <v>71</v>
      </c>
      <c r="E18" s="1" t="s">
        <v>72</v>
      </c>
      <c r="F18" s="6" t="s">
        <v>163</v>
      </c>
      <c r="G18" s="6" t="s">
        <v>75</v>
      </c>
      <c r="H18" s="13">
        <v>16</v>
      </c>
      <c r="I18" s="13">
        <v>3</v>
      </c>
      <c r="J18" s="13">
        <v>2</v>
      </c>
      <c r="K18" s="13">
        <v>50</v>
      </c>
      <c r="L18" s="17"/>
      <c r="M18" s="17"/>
      <c r="N18" s="17"/>
      <c r="O18" s="17"/>
      <c r="P18" s="13">
        <v>33</v>
      </c>
      <c r="Q18" s="13">
        <v>1042</v>
      </c>
      <c r="R18" s="13">
        <f t="shared" si="1"/>
        <v>35</v>
      </c>
      <c r="S18" s="13">
        <f t="shared" si="0"/>
        <v>1092</v>
      </c>
      <c r="T18" s="17"/>
      <c r="U18" s="13">
        <v>73</v>
      </c>
      <c r="V18" s="6">
        <v>71</v>
      </c>
      <c r="W18" s="6">
        <v>7</v>
      </c>
      <c r="X18" s="13" t="s">
        <v>171</v>
      </c>
      <c r="Y18" s="17"/>
      <c r="Z18" s="6">
        <v>1</v>
      </c>
      <c r="AA18" s="6">
        <v>0</v>
      </c>
      <c r="AB18" s="6">
        <v>1</v>
      </c>
      <c r="AC18" s="6">
        <v>1</v>
      </c>
      <c r="AD18" s="2" t="s">
        <v>111</v>
      </c>
      <c r="AE18" s="2"/>
    </row>
    <row r="19" spans="1:31" x14ac:dyDescent="0.25">
      <c r="A19" s="1">
        <v>18</v>
      </c>
      <c r="B19" s="2" t="s">
        <v>46</v>
      </c>
      <c r="C19" s="2" t="s">
        <v>112</v>
      </c>
      <c r="D19" s="2" t="s">
        <v>75</v>
      </c>
      <c r="E19" s="1" t="s">
        <v>72</v>
      </c>
      <c r="F19" s="6" t="s">
        <v>163</v>
      </c>
      <c r="G19" s="6" t="s">
        <v>75</v>
      </c>
      <c r="H19" s="13">
        <v>14</v>
      </c>
      <c r="I19" s="13">
        <v>7</v>
      </c>
      <c r="J19" s="13">
        <v>1</v>
      </c>
      <c r="K19" s="13">
        <v>24</v>
      </c>
      <c r="L19" s="17"/>
      <c r="M19" s="17"/>
      <c r="N19" s="17"/>
      <c r="O19" s="17"/>
      <c r="P19" s="13">
        <v>8</v>
      </c>
      <c r="Q19" s="13">
        <v>208</v>
      </c>
      <c r="R19" s="13">
        <f t="shared" si="1"/>
        <v>9</v>
      </c>
      <c r="S19" s="13">
        <f t="shared" si="0"/>
        <v>232</v>
      </c>
      <c r="T19" s="17"/>
      <c r="U19" s="13">
        <v>21</v>
      </c>
      <c r="V19" s="6">
        <v>21</v>
      </c>
      <c r="W19" s="6">
        <v>3</v>
      </c>
      <c r="X19" s="13" t="s">
        <v>170</v>
      </c>
      <c r="Y19" s="17"/>
      <c r="Z19" s="6">
        <v>1</v>
      </c>
      <c r="AA19" s="6">
        <v>0</v>
      </c>
      <c r="AB19" s="6">
        <v>1</v>
      </c>
      <c r="AC19" s="6">
        <v>1</v>
      </c>
      <c r="AD19" s="2" t="s">
        <v>113</v>
      </c>
      <c r="AE19" s="2"/>
    </row>
    <row r="20" spans="1:31" x14ac:dyDescent="0.25">
      <c r="A20" s="1">
        <v>19</v>
      </c>
      <c r="B20" s="2" t="s">
        <v>47</v>
      </c>
      <c r="C20" s="2" t="s">
        <v>115</v>
      </c>
      <c r="D20" s="2" t="s">
        <v>71</v>
      </c>
      <c r="E20" s="1" t="s">
        <v>72</v>
      </c>
      <c r="F20" s="6" t="s">
        <v>163</v>
      </c>
      <c r="G20" s="6" t="s">
        <v>75</v>
      </c>
      <c r="H20" s="13">
        <v>15</v>
      </c>
      <c r="I20" s="13" t="s">
        <v>168</v>
      </c>
      <c r="J20" s="13">
        <v>2</v>
      </c>
      <c r="K20" s="13">
        <v>49</v>
      </c>
      <c r="L20" s="17"/>
      <c r="M20" s="17"/>
      <c r="N20" s="17"/>
      <c r="O20" s="13">
        <v>11</v>
      </c>
      <c r="P20" s="13">
        <v>12</v>
      </c>
      <c r="Q20" s="13">
        <f>363-11</f>
        <v>352</v>
      </c>
      <c r="R20" s="13">
        <f t="shared" si="1"/>
        <v>14</v>
      </c>
      <c r="S20" s="13">
        <f t="shared" si="1"/>
        <v>412</v>
      </c>
      <c r="T20" s="13">
        <v>30</v>
      </c>
      <c r="U20" s="13">
        <v>33</v>
      </c>
      <c r="V20" s="6">
        <v>32</v>
      </c>
      <c r="W20" s="6">
        <v>8</v>
      </c>
      <c r="X20" s="13" t="s">
        <v>170</v>
      </c>
      <c r="Y20" s="6">
        <v>12</v>
      </c>
      <c r="Z20" s="6">
        <v>1</v>
      </c>
      <c r="AA20" s="6">
        <v>0</v>
      </c>
      <c r="AB20" s="6">
        <v>1</v>
      </c>
      <c r="AC20" s="6">
        <v>1</v>
      </c>
      <c r="AD20" s="2" t="s">
        <v>114</v>
      </c>
      <c r="AE20" s="2"/>
    </row>
    <row r="21" spans="1:31" x14ac:dyDescent="0.25">
      <c r="A21" s="1">
        <v>20</v>
      </c>
      <c r="B21" s="2" t="s">
        <v>48</v>
      </c>
      <c r="C21" s="2" t="s">
        <v>116</v>
      </c>
      <c r="D21" s="2" t="s">
        <v>71</v>
      </c>
      <c r="E21" s="1" t="s">
        <v>72</v>
      </c>
      <c r="F21" s="6" t="s">
        <v>163</v>
      </c>
      <c r="G21" s="6" t="s">
        <v>75</v>
      </c>
      <c r="H21" s="13">
        <v>20</v>
      </c>
      <c r="I21" s="13">
        <v>6</v>
      </c>
      <c r="J21" s="13">
        <v>2</v>
      </c>
      <c r="K21" s="13">
        <v>50</v>
      </c>
      <c r="L21" s="17"/>
      <c r="M21" s="17"/>
      <c r="N21" s="13">
        <v>1</v>
      </c>
      <c r="O21" s="13">
        <v>32</v>
      </c>
      <c r="P21" s="13">
        <v>24</v>
      </c>
      <c r="Q21" s="13">
        <f>737-O21</f>
        <v>705</v>
      </c>
      <c r="R21" s="13">
        <f t="shared" si="1"/>
        <v>27</v>
      </c>
      <c r="S21" s="13">
        <f t="shared" si="1"/>
        <v>787</v>
      </c>
      <c r="T21" s="17"/>
      <c r="U21" s="13">
        <v>61</v>
      </c>
      <c r="V21" s="6">
        <v>61</v>
      </c>
      <c r="W21" s="6">
        <v>8</v>
      </c>
      <c r="X21" s="13" t="s">
        <v>172</v>
      </c>
      <c r="Y21" s="6">
        <v>2</v>
      </c>
      <c r="Z21" s="6">
        <v>1</v>
      </c>
      <c r="AA21" s="6">
        <v>0</v>
      </c>
      <c r="AB21" s="6">
        <v>1</v>
      </c>
      <c r="AC21" s="6">
        <v>1</v>
      </c>
      <c r="AD21" s="2" t="s">
        <v>117</v>
      </c>
      <c r="AE21" s="2"/>
    </row>
    <row r="22" spans="1:31" x14ac:dyDescent="0.25">
      <c r="A22" s="1">
        <v>21</v>
      </c>
      <c r="B22" s="2" t="s">
        <v>49</v>
      </c>
      <c r="C22" s="2" t="s">
        <v>118</v>
      </c>
      <c r="D22" s="2" t="s">
        <v>71</v>
      </c>
      <c r="E22" s="1" t="s">
        <v>72</v>
      </c>
      <c r="F22" s="6" t="s">
        <v>163</v>
      </c>
      <c r="G22" s="6" t="s">
        <v>75</v>
      </c>
      <c r="H22" s="13">
        <v>20</v>
      </c>
      <c r="I22" s="13">
        <v>6</v>
      </c>
      <c r="J22" s="13">
        <v>1</v>
      </c>
      <c r="K22" s="13">
        <v>25</v>
      </c>
      <c r="L22" s="17"/>
      <c r="M22" s="17"/>
      <c r="N22" s="17"/>
      <c r="O22" s="17"/>
      <c r="P22" s="13">
        <v>17</v>
      </c>
      <c r="Q22" s="13">
        <v>487</v>
      </c>
      <c r="R22" s="13">
        <f t="shared" si="1"/>
        <v>18</v>
      </c>
      <c r="S22" s="13">
        <f t="shared" si="1"/>
        <v>512</v>
      </c>
      <c r="T22" s="17"/>
      <c r="U22" s="13">
        <v>39</v>
      </c>
      <c r="V22" s="6">
        <v>38</v>
      </c>
      <c r="W22" s="6">
        <v>4</v>
      </c>
      <c r="X22" s="13" t="s">
        <v>172</v>
      </c>
      <c r="Y22" s="17"/>
      <c r="Z22" s="6">
        <v>1</v>
      </c>
      <c r="AA22" s="6">
        <v>0</v>
      </c>
      <c r="AB22" s="6">
        <v>1</v>
      </c>
      <c r="AC22" s="6">
        <v>1</v>
      </c>
      <c r="AD22" s="2" t="s">
        <v>119</v>
      </c>
      <c r="AE22" s="2"/>
    </row>
    <row r="23" spans="1:31" x14ac:dyDescent="0.25">
      <c r="A23" s="1">
        <v>22</v>
      </c>
      <c r="B23" s="2" t="s">
        <v>50</v>
      </c>
      <c r="C23" s="2" t="s">
        <v>120</v>
      </c>
      <c r="D23" s="2" t="s">
        <v>71</v>
      </c>
      <c r="E23" s="1" t="s">
        <v>72</v>
      </c>
      <c r="F23" s="6" t="s">
        <v>163</v>
      </c>
      <c r="G23" s="6" t="s">
        <v>75</v>
      </c>
      <c r="H23" s="13">
        <v>6</v>
      </c>
      <c r="I23" s="13">
        <v>6</v>
      </c>
      <c r="J23" s="13">
        <v>3</v>
      </c>
      <c r="K23" s="13">
        <v>75</v>
      </c>
      <c r="L23" s="17"/>
      <c r="M23" s="17"/>
      <c r="N23" s="17"/>
      <c r="O23" s="17"/>
      <c r="P23" s="13">
        <v>19</v>
      </c>
      <c r="Q23" s="13">
        <v>597</v>
      </c>
      <c r="R23" s="13">
        <f t="shared" si="1"/>
        <v>22</v>
      </c>
      <c r="S23" s="13">
        <f t="shared" si="1"/>
        <v>672</v>
      </c>
      <c r="T23" s="17"/>
      <c r="U23" s="13">
        <v>47</v>
      </c>
      <c r="V23" s="6">
        <v>47</v>
      </c>
      <c r="W23" s="6">
        <v>7</v>
      </c>
      <c r="X23" s="13" t="s">
        <v>169</v>
      </c>
      <c r="Y23" s="6">
        <v>2</v>
      </c>
      <c r="Z23" s="6">
        <v>1</v>
      </c>
      <c r="AA23" s="6">
        <v>1</v>
      </c>
      <c r="AB23" s="6">
        <v>1</v>
      </c>
      <c r="AC23" s="6">
        <v>1</v>
      </c>
      <c r="AD23" s="2" t="s">
        <v>121</v>
      </c>
      <c r="AE23" s="2"/>
    </row>
    <row r="24" spans="1:31" x14ac:dyDescent="0.25">
      <c r="A24" s="1">
        <v>23</v>
      </c>
      <c r="B24" s="2" t="s">
        <v>51</v>
      </c>
      <c r="C24" s="2" t="s">
        <v>122</v>
      </c>
      <c r="D24" s="2" t="s">
        <v>71</v>
      </c>
      <c r="E24" s="1" t="s">
        <v>72</v>
      </c>
      <c r="F24" s="6" t="s">
        <v>163</v>
      </c>
      <c r="G24" s="6" t="s">
        <v>75</v>
      </c>
      <c r="H24" s="13">
        <v>4</v>
      </c>
      <c r="I24" s="13">
        <v>6</v>
      </c>
      <c r="J24" s="13">
        <v>3</v>
      </c>
      <c r="K24" s="13">
        <v>75</v>
      </c>
      <c r="L24" s="17"/>
      <c r="M24" s="17"/>
      <c r="N24" s="17"/>
      <c r="O24" s="13">
        <v>4</v>
      </c>
      <c r="P24" s="13">
        <v>18</v>
      </c>
      <c r="Q24" s="13">
        <f>512-O24</f>
        <v>508</v>
      </c>
      <c r="R24" s="13">
        <f t="shared" si="1"/>
        <v>21</v>
      </c>
      <c r="S24" s="13">
        <f t="shared" si="1"/>
        <v>587</v>
      </c>
      <c r="T24" s="17"/>
      <c r="U24" s="13">
        <v>44</v>
      </c>
      <c r="V24" s="6">
        <v>44</v>
      </c>
      <c r="W24" s="6">
        <v>7</v>
      </c>
      <c r="X24" s="13" t="s">
        <v>169</v>
      </c>
      <c r="Y24" s="6">
        <v>10</v>
      </c>
      <c r="Z24" s="6">
        <v>1</v>
      </c>
      <c r="AA24" s="6">
        <v>0</v>
      </c>
      <c r="AB24" s="6">
        <v>1</v>
      </c>
      <c r="AC24" s="6">
        <v>1</v>
      </c>
      <c r="AD24" s="2" t="s">
        <v>123</v>
      </c>
      <c r="AE24" s="2"/>
    </row>
    <row r="25" spans="1:31" x14ac:dyDescent="0.25">
      <c r="A25" s="1">
        <v>24</v>
      </c>
      <c r="B25" s="2" t="s">
        <v>52</v>
      </c>
      <c r="C25" s="2" t="s">
        <v>124</v>
      </c>
      <c r="D25" s="2" t="s">
        <v>71</v>
      </c>
      <c r="E25" s="1" t="s">
        <v>72</v>
      </c>
      <c r="F25" s="6" t="s">
        <v>163</v>
      </c>
      <c r="G25" s="6" t="s">
        <v>75</v>
      </c>
      <c r="H25" s="13">
        <v>8</v>
      </c>
      <c r="I25" s="13">
        <v>6</v>
      </c>
      <c r="J25" s="13">
        <v>1</v>
      </c>
      <c r="K25" s="13">
        <v>25</v>
      </c>
      <c r="L25" s="17"/>
      <c r="M25" s="17"/>
      <c r="N25" s="17"/>
      <c r="O25" s="13">
        <v>30</v>
      </c>
      <c r="P25" s="13">
        <v>14</v>
      </c>
      <c r="Q25" s="13">
        <f>513-O25</f>
        <v>483</v>
      </c>
      <c r="R25" s="13">
        <f t="shared" si="1"/>
        <v>15</v>
      </c>
      <c r="S25" s="13">
        <f t="shared" si="1"/>
        <v>538</v>
      </c>
      <c r="T25" s="17"/>
      <c r="U25" s="13">
        <v>44</v>
      </c>
      <c r="V25" s="6">
        <v>45</v>
      </c>
      <c r="W25" s="6">
        <v>7</v>
      </c>
      <c r="X25" s="13" t="s">
        <v>169</v>
      </c>
      <c r="Y25" s="17"/>
      <c r="Z25" s="6">
        <v>1</v>
      </c>
      <c r="AA25" s="6">
        <v>1</v>
      </c>
      <c r="AB25" s="6">
        <v>1</v>
      </c>
      <c r="AC25" s="6">
        <v>1</v>
      </c>
      <c r="AD25" s="2" t="s">
        <v>125</v>
      </c>
      <c r="AE25" s="2"/>
    </row>
    <row r="26" spans="1:31" x14ac:dyDescent="0.25">
      <c r="A26" s="1">
        <v>25</v>
      </c>
      <c r="B26" s="2" t="s">
        <v>53</v>
      </c>
      <c r="C26" s="2" t="s">
        <v>126</v>
      </c>
      <c r="D26" s="2" t="s">
        <v>71</v>
      </c>
      <c r="E26" s="1" t="s">
        <v>72</v>
      </c>
      <c r="F26" s="6" t="s">
        <v>163</v>
      </c>
      <c r="G26" s="6" t="s">
        <v>75</v>
      </c>
      <c r="H26" s="13">
        <v>16</v>
      </c>
      <c r="I26" s="13">
        <v>3</v>
      </c>
      <c r="J26" s="13">
        <v>2</v>
      </c>
      <c r="K26" s="13">
        <v>50</v>
      </c>
      <c r="L26" s="17"/>
      <c r="M26" s="17"/>
      <c r="N26" s="13">
        <v>1</v>
      </c>
      <c r="O26" s="13">
        <v>32</v>
      </c>
      <c r="P26" s="13">
        <v>26</v>
      </c>
      <c r="Q26" s="13">
        <f>870-O26</f>
        <v>838</v>
      </c>
      <c r="R26" s="13">
        <f t="shared" si="1"/>
        <v>29</v>
      </c>
      <c r="S26" s="13">
        <f t="shared" si="1"/>
        <v>920</v>
      </c>
      <c r="T26" s="17"/>
      <c r="U26" s="13">
        <v>68</v>
      </c>
      <c r="V26" s="6">
        <v>68</v>
      </c>
      <c r="W26" s="6">
        <v>9</v>
      </c>
      <c r="X26" s="13" t="s">
        <v>170</v>
      </c>
      <c r="Y26" s="17"/>
      <c r="Z26" s="6">
        <v>1</v>
      </c>
      <c r="AA26" s="6">
        <v>1</v>
      </c>
      <c r="AB26" s="6">
        <v>1</v>
      </c>
      <c r="AC26" s="6">
        <v>1</v>
      </c>
      <c r="AD26" s="2" t="s">
        <v>127</v>
      </c>
      <c r="AE26" s="2"/>
    </row>
    <row r="27" spans="1:31" x14ac:dyDescent="0.25">
      <c r="A27" s="1">
        <v>26</v>
      </c>
      <c r="B27" s="2" t="s">
        <v>54</v>
      </c>
      <c r="C27" s="2" t="s">
        <v>128</v>
      </c>
      <c r="D27" s="2" t="s">
        <v>75</v>
      </c>
      <c r="E27" s="1" t="s">
        <v>72</v>
      </c>
      <c r="F27" s="6" t="s">
        <v>163</v>
      </c>
      <c r="G27" s="6" t="s">
        <v>75</v>
      </c>
      <c r="H27" s="13">
        <v>18</v>
      </c>
      <c r="I27" s="13">
        <v>4</v>
      </c>
      <c r="J27" s="13">
        <v>2</v>
      </c>
      <c r="K27" s="13">
        <v>50</v>
      </c>
      <c r="L27" s="17"/>
      <c r="M27" s="17"/>
      <c r="N27" s="13">
        <v>1</v>
      </c>
      <c r="O27" s="13">
        <v>33</v>
      </c>
      <c r="P27" s="13">
        <f>19-5</f>
        <v>14</v>
      </c>
      <c r="Q27" s="13">
        <f>514-32</f>
        <v>482</v>
      </c>
      <c r="R27" s="13">
        <f t="shared" si="1"/>
        <v>17</v>
      </c>
      <c r="S27" s="13">
        <f t="shared" si="1"/>
        <v>565</v>
      </c>
      <c r="T27" s="17"/>
      <c r="U27" s="13">
        <v>46</v>
      </c>
      <c r="V27" s="6">
        <v>46</v>
      </c>
      <c r="W27" s="6">
        <v>9</v>
      </c>
      <c r="X27" s="13" t="s">
        <v>171</v>
      </c>
      <c r="Y27" s="17"/>
      <c r="Z27" s="6">
        <v>1</v>
      </c>
      <c r="AA27" s="6">
        <v>1</v>
      </c>
      <c r="AB27" s="6">
        <v>1</v>
      </c>
      <c r="AC27" s="6">
        <v>1</v>
      </c>
      <c r="AD27" s="2" t="s">
        <v>129</v>
      </c>
      <c r="AE27" s="2"/>
    </row>
    <row r="28" spans="1:31" x14ac:dyDescent="0.25">
      <c r="A28" s="1">
        <v>27</v>
      </c>
      <c r="B28" s="2" t="s">
        <v>55</v>
      </c>
      <c r="C28" s="2" t="s">
        <v>130</v>
      </c>
      <c r="D28" s="2" t="s">
        <v>75</v>
      </c>
      <c r="E28" s="1" t="s">
        <v>72</v>
      </c>
      <c r="F28" s="6" t="s">
        <v>163</v>
      </c>
      <c r="G28" s="6" t="s">
        <v>75</v>
      </c>
      <c r="H28" s="13">
        <v>8</v>
      </c>
      <c r="I28" s="13">
        <v>7</v>
      </c>
      <c r="J28" s="13">
        <v>1</v>
      </c>
      <c r="K28" s="13">
        <v>25</v>
      </c>
      <c r="L28" s="17"/>
      <c r="M28" s="17"/>
      <c r="N28" s="13">
        <v>1</v>
      </c>
      <c r="O28" s="13">
        <v>26</v>
      </c>
      <c r="P28" s="13">
        <v>6</v>
      </c>
      <c r="Q28" s="13">
        <f>166-26</f>
        <v>140</v>
      </c>
      <c r="R28" s="13">
        <f t="shared" si="1"/>
        <v>8</v>
      </c>
      <c r="S28" s="13">
        <f t="shared" si="1"/>
        <v>191</v>
      </c>
      <c r="T28" s="17"/>
      <c r="U28" s="13">
        <v>25</v>
      </c>
      <c r="V28" s="6">
        <v>25</v>
      </c>
      <c r="W28" s="6">
        <v>6</v>
      </c>
      <c r="X28" s="13" t="s">
        <v>169</v>
      </c>
      <c r="Y28" s="17"/>
      <c r="Z28" s="6">
        <v>1</v>
      </c>
      <c r="AA28" s="6">
        <v>0</v>
      </c>
      <c r="AB28" s="6">
        <v>1</v>
      </c>
      <c r="AC28" s="6">
        <v>1</v>
      </c>
      <c r="AD28" s="2" t="s">
        <v>131</v>
      </c>
      <c r="AE28" s="2"/>
    </row>
    <row r="29" spans="1:31" x14ac:dyDescent="0.25">
      <c r="A29" s="1">
        <v>28</v>
      </c>
      <c r="B29" s="2" t="s">
        <v>56</v>
      </c>
      <c r="C29" s="2" t="s">
        <v>132</v>
      </c>
      <c r="D29" s="2" t="s">
        <v>75</v>
      </c>
      <c r="E29" s="1" t="s">
        <v>72</v>
      </c>
      <c r="F29" s="6" t="s">
        <v>163</v>
      </c>
      <c r="G29" s="6" t="s">
        <v>75</v>
      </c>
      <c r="H29" s="13">
        <v>5</v>
      </c>
      <c r="I29" s="13">
        <v>5</v>
      </c>
      <c r="J29" s="13">
        <v>1</v>
      </c>
      <c r="K29" s="13">
        <v>25</v>
      </c>
      <c r="L29" s="17"/>
      <c r="M29" s="17"/>
      <c r="N29" s="17"/>
      <c r="O29" s="17"/>
      <c r="P29" s="13">
        <v>17</v>
      </c>
      <c r="Q29" s="13">
        <v>489</v>
      </c>
      <c r="R29" s="13">
        <f t="shared" si="1"/>
        <v>18</v>
      </c>
      <c r="S29" s="13">
        <f t="shared" si="1"/>
        <v>514</v>
      </c>
      <c r="T29" s="17"/>
      <c r="U29" s="13">
        <v>37</v>
      </c>
      <c r="V29" s="6">
        <v>37</v>
      </c>
      <c r="W29" s="6">
        <v>3</v>
      </c>
      <c r="X29" s="13" t="s">
        <v>169</v>
      </c>
      <c r="Y29" s="17"/>
      <c r="Z29" s="6">
        <v>1</v>
      </c>
      <c r="AA29" s="6">
        <v>0</v>
      </c>
      <c r="AB29" s="6">
        <v>1</v>
      </c>
      <c r="AC29" s="6">
        <v>1</v>
      </c>
      <c r="AD29" s="2" t="s">
        <v>133</v>
      </c>
      <c r="AE29" s="2"/>
    </row>
    <row r="30" spans="1:31" x14ac:dyDescent="0.25">
      <c r="A30" s="1">
        <v>29</v>
      </c>
      <c r="B30" s="2" t="s">
        <v>57</v>
      </c>
      <c r="C30" s="2" t="s">
        <v>134</v>
      </c>
      <c r="D30" s="2" t="s">
        <v>75</v>
      </c>
      <c r="E30" s="1" t="s">
        <v>72</v>
      </c>
      <c r="F30" s="6" t="s">
        <v>136</v>
      </c>
      <c r="G30" s="6" t="s">
        <v>75</v>
      </c>
      <c r="H30" s="13">
        <v>2</v>
      </c>
      <c r="I30" s="13">
        <v>2</v>
      </c>
      <c r="J30" s="13">
        <v>2</v>
      </c>
      <c r="K30" s="13">
        <v>31</v>
      </c>
      <c r="L30" s="13">
        <v>1</v>
      </c>
      <c r="M30" s="13"/>
      <c r="N30" s="13">
        <v>1</v>
      </c>
      <c r="O30" s="13">
        <v>39</v>
      </c>
      <c r="P30" s="13">
        <f>17-5</f>
        <v>12</v>
      </c>
      <c r="Q30" s="13">
        <f>419-O30</f>
        <v>380</v>
      </c>
      <c r="R30" s="13">
        <f t="shared" si="1"/>
        <v>16</v>
      </c>
      <c r="S30" s="13">
        <f t="shared" si="1"/>
        <v>450</v>
      </c>
      <c r="T30" s="17"/>
      <c r="U30" s="13">
        <v>41</v>
      </c>
      <c r="V30" s="6">
        <v>41</v>
      </c>
      <c r="W30" s="6">
        <v>9</v>
      </c>
      <c r="X30" s="13" t="s">
        <v>169</v>
      </c>
      <c r="Y30" s="17"/>
      <c r="Z30" s="6">
        <v>1</v>
      </c>
      <c r="AA30" s="6">
        <v>0</v>
      </c>
      <c r="AB30" s="6">
        <v>1</v>
      </c>
      <c r="AC30" s="6">
        <v>1</v>
      </c>
      <c r="AD30" s="2" t="s">
        <v>135</v>
      </c>
      <c r="AE30" s="2"/>
    </row>
    <row r="31" spans="1:31" x14ac:dyDescent="0.25">
      <c r="A31" s="1">
        <v>30</v>
      </c>
      <c r="B31" s="2" t="s">
        <v>58</v>
      </c>
      <c r="C31" s="2" t="s">
        <v>166</v>
      </c>
      <c r="D31" s="2" t="s">
        <v>71</v>
      </c>
      <c r="E31" s="1" t="s">
        <v>72</v>
      </c>
      <c r="F31" s="6" t="s">
        <v>136</v>
      </c>
      <c r="G31" s="6" t="s">
        <v>75</v>
      </c>
      <c r="H31" s="13">
        <v>22</v>
      </c>
      <c r="I31" s="13">
        <v>3</v>
      </c>
      <c r="J31" s="17"/>
      <c r="K31" s="17"/>
      <c r="L31" s="17"/>
      <c r="M31" s="17"/>
      <c r="N31" s="17"/>
      <c r="O31" s="17"/>
      <c r="P31" s="13">
        <v>7</v>
      </c>
      <c r="Q31" s="13">
        <v>169</v>
      </c>
      <c r="R31" s="13">
        <f t="shared" si="1"/>
        <v>7</v>
      </c>
      <c r="S31" s="13">
        <f t="shared" si="1"/>
        <v>169</v>
      </c>
      <c r="T31" s="17"/>
      <c r="U31" s="13">
        <v>18</v>
      </c>
      <c r="V31" s="6">
        <v>16</v>
      </c>
      <c r="W31" s="6">
        <v>2</v>
      </c>
      <c r="X31" s="13" t="s">
        <v>170</v>
      </c>
      <c r="Y31" s="17"/>
      <c r="Z31" s="6">
        <v>1</v>
      </c>
      <c r="AA31" s="6">
        <v>0</v>
      </c>
      <c r="AB31" s="6">
        <v>1</v>
      </c>
      <c r="AC31" s="6">
        <v>1</v>
      </c>
      <c r="AD31" s="2" t="s">
        <v>137</v>
      </c>
      <c r="AE31" s="2"/>
    </row>
    <row r="32" spans="1:31" s="18" customFormat="1" x14ac:dyDescent="0.25">
      <c r="A32" s="24" t="s">
        <v>80</v>
      </c>
      <c r="B32" s="25"/>
      <c r="C32" s="25"/>
      <c r="D32" s="25"/>
      <c r="E32" s="25"/>
      <c r="F32" s="25"/>
      <c r="G32" s="25"/>
      <c r="H32" s="25"/>
      <c r="I32" s="26"/>
      <c r="J32" s="9">
        <f t="shared" ref="J32:W32" si="2">SUM(J3:J31)</f>
        <v>46</v>
      </c>
      <c r="K32" s="19">
        <v>1096</v>
      </c>
      <c r="L32" s="9">
        <f t="shared" si="2"/>
        <v>1</v>
      </c>
      <c r="M32" s="9">
        <f t="shared" si="2"/>
        <v>0</v>
      </c>
      <c r="N32" s="9">
        <f t="shared" si="2"/>
        <v>6</v>
      </c>
      <c r="O32" s="9">
        <f t="shared" si="2"/>
        <v>284</v>
      </c>
      <c r="P32" s="9">
        <f t="shared" si="2"/>
        <v>425</v>
      </c>
      <c r="Q32" s="9">
        <f t="shared" si="2"/>
        <v>12452</v>
      </c>
      <c r="R32" s="9">
        <f t="shared" si="2"/>
        <v>478</v>
      </c>
      <c r="S32" s="9">
        <f t="shared" si="2"/>
        <v>13832</v>
      </c>
      <c r="T32" s="9">
        <f t="shared" si="2"/>
        <v>53</v>
      </c>
      <c r="U32" s="9">
        <f t="shared" si="2"/>
        <v>1092</v>
      </c>
      <c r="V32" s="9">
        <f t="shared" si="2"/>
        <v>1094</v>
      </c>
      <c r="W32" s="9">
        <f t="shared" si="2"/>
        <v>167</v>
      </c>
      <c r="X32" s="9"/>
      <c r="Y32" s="9">
        <f>SUM(Y3:Y31)</f>
        <v>40</v>
      </c>
      <c r="Z32" s="9">
        <f>SUM(Z3:Z31)</f>
        <v>29</v>
      </c>
      <c r="AA32" s="9">
        <f>SUM(AA3:AA31)</f>
        <v>7</v>
      </c>
      <c r="AB32" s="9">
        <f>SUM(AB3:AB31)</f>
        <v>29</v>
      </c>
      <c r="AC32" s="9">
        <f>SUM(AC3:AC31)</f>
        <v>29</v>
      </c>
      <c r="AD32" s="27"/>
      <c r="AE32" s="28"/>
    </row>
    <row r="33" spans="1:31" x14ac:dyDescent="0.25">
      <c r="A33" s="1">
        <v>31</v>
      </c>
      <c r="B33" s="2" t="s">
        <v>59</v>
      </c>
      <c r="C33" s="2" t="s">
        <v>138</v>
      </c>
      <c r="D33" s="2" t="s">
        <v>71</v>
      </c>
      <c r="E33" s="1" t="s">
        <v>72</v>
      </c>
      <c r="F33" s="6" t="s">
        <v>164</v>
      </c>
      <c r="G33" s="6" t="s">
        <v>83</v>
      </c>
      <c r="H33" s="13">
        <v>24</v>
      </c>
      <c r="I33" s="13">
        <v>6</v>
      </c>
      <c r="J33" s="20"/>
      <c r="K33" s="20"/>
      <c r="L33" s="20"/>
      <c r="M33" s="20"/>
      <c r="N33" s="17"/>
      <c r="O33" s="13">
        <v>18</v>
      </c>
      <c r="P33" s="16">
        <f>30-N33</f>
        <v>30</v>
      </c>
      <c r="Q33" s="13">
        <f>594-O33</f>
        <v>576</v>
      </c>
      <c r="R33" s="13">
        <f>SUM(N33,P33)</f>
        <v>30</v>
      </c>
      <c r="S33" s="13">
        <f>SUM(O33,Q33)</f>
        <v>594</v>
      </c>
      <c r="T33" s="13">
        <v>44</v>
      </c>
      <c r="U33" s="13">
        <v>69</v>
      </c>
      <c r="V33" s="6">
        <v>69</v>
      </c>
      <c r="W33" s="6">
        <v>16</v>
      </c>
      <c r="X33" s="13" t="s">
        <v>170</v>
      </c>
      <c r="Y33" s="6">
        <v>8</v>
      </c>
      <c r="Z33" s="6">
        <v>1</v>
      </c>
      <c r="AA33" s="6">
        <v>0</v>
      </c>
      <c r="AB33" s="6">
        <v>1</v>
      </c>
      <c r="AC33" s="6">
        <v>1</v>
      </c>
      <c r="AD33" s="2" t="s">
        <v>139</v>
      </c>
      <c r="AE33" s="2"/>
    </row>
    <row r="34" spans="1:31" x14ac:dyDescent="0.25">
      <c r="A34" s="1">
        <v>32</v>
      </c>
      <c r="B34" s="2" t="s">
        <v>104</v>
      </c>
      <c r="C34" s="2" t="s">
        <v>140</v>
      </c>
      <c r="D34" s="2" t="s">
        <v>71</v>
      </c>
      <c r="E34" s="1" t="s">
        <v>72</v>
      </c>
      <c r="F34" s="6" t="s">
        <v>164</v>
      </c>
      <c r="G34" s="6" t="s">
        <v>75</v>
      </c>
      <c r="H34" s="13">
        <v>18</v>
      </c>
      <c r="I34" s="13">
        <v>6</v>
      </c>
      <c r="J34" s="20"/>
      <c r="K34" s="20"/>
      <c r="L34" s="20"/>
      <c r="M34" s="20"/>
      <c r="N34" s="13">
        <v>1</v>
      </c>
      <c r="O34" s="13">
        <v>36</v>
      </c>
      <c r="P34" s="13">
        <f>44-N34</f>
        <v>43</v>
      </c>
      <c r="Q34" s="13">
        <f>838-O34</f>
        <v>802</v>
      </c>
      <c r="R34" s="13">
        <f t="shared" ref="R34:S45" si="3">SUM(N34,P34)</f>
        <v>44</v>
      </c>
      <c r="S34" s="13">
        <f t="shared" si="3"/>
        <v>838</v>
      </c>
      <c r="T34" s="17"/>
      <c r="U34" s="13">
        <v>94</v>
      </c>
      <c r="V34" s="6">
        <v>92</v>
      </c>
      <c r="W34" s="6">
        <v>15</v>
      </c>
      <c r="X34" s="13" t="s">
        <v>172</v>
      </c>
      <c r="Y34" s="17"/>
      <c r="Z34" s="6">
        <v>1</v>
      </c>
      <c r="AA34" s="6">
        <v>1</v>
      </c>
      <c r="AB34" s="6">
        <v>2</v>
      </c>
      <c r="AC34" s="6">
        <v>1</v>
      </c>
      <c r="AD34" s="2" t="s">
        <v>141</v>
      </c>
      <c r="AE34" s="2"/>
    </row>
    <row r="35" spans="1:31" x14ac:dyDescent="0.25">
      <c r="A35" s="1">
        <v>32</v>
      </c>
      <c r="B35" s="2" t="s">
        <v>60</v>
      </c>
      <c r="C35" s="2" t="s">
        <v>142</v>
      </c>
      <c r="D35" s="2" t="s">
        <v>71</v>
      </c>
      <c r="E35" s="1" t="s">
        <v>72</v>
      </c>
      <c r="F35" s="6" t="s">
        <v>164</v>
      </c>
      <c r="G35" s="6" t="s">
        <v>75</v>
      </c>
      <c r="H35" s="13">
        <v>17</v>
      </c>
      <c r="I35" s="13">
        <v>6</v>
      </c>
      <c r="J35" s="20"/>
      <c r="K35" s="20"/>
      <c r="L35" s="20"/>
      <c r="M35" s="20"/>
      <c r="N35" s="17"/>
      <c r="O35" s="17"/>
      <c r="P35" s="13">
        <v>44</v>
      </c>
      <c r="Q35" s="13">
        <v>1290</v>
      </c>
      <c r="R35" s="13">
        <f t="shared" si="3"/>
        <v>44</v>
      </c>
      <c r="S35" s="13">
        <f t="shared" si="3"/>
        <v>1290</v>
      </c>
      <c r="T35" s="13">
        <v>69</v>
      </c>
      <c r="U35" s="13">
        <v>97</v>
      </c>
      <c r="V35" s="6">
        <v>95</v>
      </c>
      <c r="W35" s="6">
        <v>12</v>
      </c>
      <c r="X35" s="13" t="s">
        <v>170</v>
      </c>
      <c r="Y35" s="6">
        <v>24</v>
      </c>
      <c r="Z35" s="6">
        <v>1</v>
      </c>
      <c r="AA35" s="6">
        <v>0</v>
      </c>
      <c r="AB35" s="6">
        <v>1</v>
      </c>
      <c r="AC35" s="6">
        <v>1</v>
      </c>
      <c r="AD35" s="2" t="s">
        <v>143</v>
      </c>
      <c r="AE35" s="2"/>
    </row>
    <row r="36" spans="1:31" x14ac:dyDescent="0.25">
      <c r="A36" s="1">
        <v>33</v>
      </c>
      <c r="B36" s="2" t="s">
        <v>61</v>
      </c>
      <c r="C36" s="2" t="s">
        <v>144</v>
      </c>
      <c r="D36" s="2" t="s">
        <v>71</v>
      </c>
      <c r="E36" s="1" t="s">
        <v>72</v>
      </c>
      <c r="F36" s="6" t="s">
        <v>164</v>
      </c>
      <c r="G36" s="6" t="s">
        <v>75</v>
      </c>
      <c r="H36" s="13">
        <v>0</v>
      </c>
      <c r="I36" s="13">
        <v>1</v>
      </c>
      <c r="J36" s="20"/>
      <c r="K36" s="20"/>
      <c r="L36" s="20"/>
      <c r="M36" s="20"/>
      <c r="N36" s="17"/>
      <c r="O36" s="17"/>
      <c r="P36" s="13">
        <v>51</v>
      </c>
      <c r="Q36" s="13">
        <v>1312</v>
      </c>
      <c r="R36" s="13">
        <f t="shared" si="3"/>
        <v>51</v>
      </c>
      <c r="S36" s="13">
        <f t="shared" si="3"/>
        <v>1312</v>
      </c>
      <c r="T36" s="13">
        <v>125</v>
      </c>
      <c r="U36" s="13">
        <v>121</v>
      </c>
      <c r="V36" s="6">
        <v>120</v>
      </c>
      <c r="W36" s="6">
        <v>18</v>
      </c>
      <c r="X36" s="13" t="s">
        <v>169</v>
      </c>
      <c r="Y36" s="17"/>
      <c r="Z36" s="6">
        <v>1</v>
      </c>
      <c r="AA36" s="6">
        <v>1</v>
      </c>
      <c r="AB36" s="6">
        <v>1</v>
      </c>
      <c r="AC36" s="6">
        <v>1</v>
      </c>
      <c r="AD36" s="2" t="s">
        <v>145</v>
      </c>
      <c r="AE36" s="2"/>
    </row>
    <row r="37" spans="1:31" x14ac:dyDescent="0.25">
      <c r="A37" s="1">
        <v>34</v>
      </c>
      <c r="B37" s="2" t="s">
        <v>62</v>
      </c>
      <c r="C37" s="2" t="s">
        <v>146</v>
      </c>
      <c r="D37" s="2" t="s">
        <v>71</v>
      </c>
      <c r="E37" s="1" t="s">
        <v>72</v>
      </c>
      <c r="F37" s="6" t="s">
        <v>164</v>
      </c>
      <c r="G37" s="6" t="s">
        <v>83</v>
      </c>
      <c r="H37" s="13">
        <v>15</v>
      </c>
      <c r="I37" s="13" t="s">
        <v>168</v>
      </c>
      <c r="J37" s="20"/>
      <c r="K37" s="20"/>
      <c r="L37" s="20"/>
      <c r="M37" s="20"/>
      <c r="N37" s="17"/>
      <c r="O37" s="13">
        <v>32</v>
      </c>
      <c r="P37" s="13">
        <f>37-N37</f>
        <v>37</v>
      </c>
      <c r="Q37" s="13">
        <f>843-O37</f>
        <v>811</v>
      </c>
      <c r="R37" s="13">
        <f t="shared" si="3"/>
        <v>37</v>
      </c>
      <c r="S37" s="13">
        <f t="shared" si="3"/>
        <v>843</v>
      </c>
      <c r="T37" s="13">
        <v>51</v>
      </c>
      <c r="U37" s="13">
        <v>79</v>
      </c>
      <c r="V37" s="6">
        <v>79</v>
      </c>
      <c r="W37" s="6">
        <v>14</v>
      </c>
      <c r="X37" s="13" t="s">
        <v>170</v>
      </c>
      <c r="Y37" s="17"/>
      <c r="Z37" s="6">
        <v>1</v>
      </c>
      <c r="AA37" s="6">
        <v>0</v>
      </c>
      <c r="AB37" s="6">
        <v>1</v>
      </c>
      <c r="AC37" s="6">
        <v>1</v>
      </c>
      <c r="AD37" s="2" t="s">
        <v>147</v>
      </c>
      <c r="AE37" s="2"/>
    </row>
    <row r="38" spans="1:31" x14ac:dyDescent="0.25">
      <c r="A38" s="1">
        <v>35</v>
      </c>
      <c r="B38" s="2" t="s">
        <v>63</v>
      </c>
      <c r="C38" s="2" t="s">
        <v>148</v>
      </c>
      <c r="D38" s="2" t="s">
        <v>71</v>
      </c>
      <c r="E38" s="1" t="s">
        <v>72</v>
      </c>
      <c r="F38" s="6" t="s">
        <v>164</v>
      </c>
      <c r="G38" s="6" t="s">
        <v>75</v>
      </c>
      <c r="H38" s="13">
        <v>8</v>
      </c>
      <c r="I38" s="13">
        <v>6</v>
      </c>
      <c r="J38" s="20"/>
      <c r="K38" s="20"/>
      <c r="L38" s="20"/>
      <c r="M38" s="20"/>
      <c r="N38" s="13">
        <v>1</v>
      </c>
      <c r="O38" s="13">
        <v>22</v>
      </c>
      <c r="P38" s="13">
        <f>25-N38</f>
        <v>24</v>
      </c>
      <c r="Q38" s="13">
        <f>496-O38</f>
        <v>474</v>
      </c>
      <c r="R38" s="13">
        <f t="shared" si="3"/>
        <v>25</v>
      </c>
      <c r="S38" s="13">
        <f t="shared" si="3"/>
        <v>496</v>
      </c>
      <c r="T38" s="17"/>
      <c r="U38" s="13">
        <v>58</v>
      </c>
      <c r="V38" s="6">
        <v>58</v>
      </c>
      <c r="W38" s="6">
        <v>11</v>
      </c>
      <c r="X38" s="13" t="s">
        <v>169</v>
      </c>
      <c r="Y38" s="6">
        <v>4</v>
      </c>
      <c r="Z38" s="6">
        <v>1</v>
      </c>
      <c r="AA38" s="6">
        <v>0</v>
      </c>
      <c r="AB38" s="6">
        <v>1</v>
      </c>
      <c r="AC38" s="6">
        <v>1</v>
      </c>
      <c r="AD38" s="2" t="s">
        <v>149</v>
      </c>
      <c r="AE38" s="2"/>
    </row>
    <row r="39" spans="1:31" x14ac:dyDescent="0.25">
      <c r="A39" s="1">
        <v>36</v>
      </c>
      <c r="B39" s="2" t="s">
        <v>64</v>
      </c>
      <c r="C39" s="2" t="s">
        <v>150</v>
      </c>
      <c r="D39" s="2" t="s">
        <v>75</v>
      </c>
      <c r="E39" s="1" t="s">
        <v>72</v>
      </c>
      <c r="F39" s="6" t="s">
        <v>164</v>
      </c>
      <c r="G39" s="6" t="s">
        <v>75</v>
      </c>
      <c r="H39" s="13">
        <v>5</v>
      </c>
      <c r="I39" s="13">
        <v>5</v>
      </c>
      <c r="J39" s="20"/>
      <c r="K39" s="20"/>
      <c r="L39" s="20"/>
      <c r="M39" s="20"/>
      <c r="N39" s="17"/>
      <c r="O39" s="13">
        <v>41</v>
      </c>
      <c r="P39" s="13">
        <f>31-N39</f>
        <v>31</v>
      </c>
      <c r="Q39" s="13">
        <f>870-O39</f>
        <v>829</v>
      </c>
      <c r="R39" s="13">
        <f t="shared" si="3"/>
        <v>31</v>
      </c>
      <c r="S39" s="13">
        <f t="shared" si="3"/>
        <v>870</v>
      </c>
      <c r="T39" s="17"/>
      <c r="U39" s="13">
        <v>70</v>
      </c>
      <c r="V39" s="6">
        <v>68</v>
      </c>
      <c r="W39" s="6">
        <v>10</v>
      </c>
      <c r="X39" s="13" t="s">
        <v>169</v>
      </c>
      <c r="Y39" s="17"/>
      <c r="Z39" s="6">
        <v>1</v>
      </c>
      <c r="AA39" s="6">
        <v>0</v>
      </c>
      <c r="AB39" s="6">
        <v>1</v>
      </c>
      <c r="AC39" s="6">
        <v>1</v>
      </c>
      <c r="AD39" s="2" t="s">
        <v>151</v>
      </c>
      <c r="AE39" s="2"/>
    </row>
    <row r="40" spans="1:31" x14ac:dyDescent="0.25">
      <c r="A40" s="1">
        <v>37</v>
      </c>
      <c r="B40" s="2" t="s">
        <v>65</v>
      </c>
      <c r="C40" s="2" t="s">
        <v>152</v>
      </c>
      <c r="D40" s="2" t="s">
        <v>75</v>
      </c>
      <c r="E40" s="1" t="s">
        <v>72</v>
      </c>
      <c r="F40" s="6" t="s">
        <v>164</v>
      </c>
      <c r="G40" s="6" t="s">
        <v>75</v>
      </c>
      <c r="H40" s="13">
        <v>22</v>
      </c>
      <c r="I40" s="13" t="s">
        <v>168</v>
      </c>
      <c r="J40" s="20"/>
      <c r="K40" s="20"/>
      <c r="L40" s="20"/>
      <c r="M40" s="20"/>
      <c r="N40" s="17"/>
      <c r="O40" s="13">
        <v>18</v>
      </c>
      <c r="P40" s="13">
        <f>22-N40</f>
        <v>22</v>
      </c>
      <c r="Q40" s="13">
        <f>464-O40</f>
        <v>446</v>
      </c>
      <c r="R40" s="13">
        <f t="shared" si="3"/>
        <v>22</v>
      </c>
      <c r="S40" s="13">
        <f t="shared" si="3"/>
        <v>464</v>
      </c>
      <c r="T40" s="17"/>
      <c r="U40" s="13">
        <v>46</v>
      </c>
      <c r="V40" s="6">
        <v>46</v>
      </c>
      <c r="W40" s="6">
        <v>12</v>
      </c>
      <c r="X40" s="13" t="s">
        <v>170</v>
      </c>
      <c r="Y40" s="6">
        <v>16</v>
      </c>
      <c r="Z40" s="6">
        <v>1</v>
      </c>
      <c r="AA40" s="6">
        <v>0</v>
      </c>
      <c r="AB40" s="6">
        <v>1</v>
      </c>
      <c r="AC40" s="6">
        <v>1</v>
      </c>
      <c r="AD40" s="2" t="s">
        <v>153</v>
      </c>
      <c r="AE40" s="2"/>
    </row>
    <row r="41" spans="1:31" x14ac:dyDescent="0.25">
      <c r="A41" s="1">
        <v>38</v>
      </c>
      <c r="B41" s="2" t="s">
        <v>66</v>
      </c>
      <c r="C41" s="2" t="s">
        <v>154</v>
      </c>
      <c r="D41" s="2" t="s">
        <v>75</v>
      </c>
      <c r="E41" s="1" t="s">
        <v>72</v>
      </c>
      <c r="F41" s="6" t="s">
        <v>164</v>
      </c>
      <c r="G41" s="6" t="s">
        <v>83</v>
      </c>
      <c r="H41" s="13">
        <v>37</v>
      </c>
      <c r="I41" s="13">
        <v>7</v>
      </c>
      <c r="J41" s="20"/>
      <c r="K41" s="20"/>
      <c r="L41" s="20"/>
      <c r="M41" s="20"/>
      <c r="N41" s="17"/>
      <c r="O41" s="17"/>
      <c r="P41" s="13">
        <v>10</v>
      </c>
      <c r="Q41" s="13">
        <v>181</v>
      </c>
      <c r="R41" s="13">
        <f t="shared" si="3"/>
        <v>10</v>
      </c>
      <c r="S41" s="13">
        <f t="shared" si="3"/>
        <v>181</v>
      </c>
      <c r="T41" s="13">
        <v>0</v>
      </c>
      <c r="U41" s="13">
        <v>25</v>
      </c>
      <c r="V41" s="6">
        <v>25</v>
      </c>
      <c r="W41" s="6">
        <v>6</v>
      </c>
      <c r="X41" s="13" t="s">
        <v>170</v>
      </c>
      <c r="Y41" s="17"/>
      <c r="Z41" s="6">
        <v>1</v>
      </c>
      <c r="AA41" s="6">
        <v>0</v>
      </c>
      <c r="AB41" s="6">
        <v>1</v>
      </c>
      <c r="AC41" s="6">
        <v>1</v>
      </c>
      <c r="AD41" s="2" t="s">
        <v>155</v>
      </c>
      <c r="AE41" s="2"/>
    </row>
    <row r="42" spans="1:31" x14ac:dyDescent="0.25">
      <c r="A42" s="1">
        <v>39</v>
      </c>
      <c r="B42" s="2" t="s">
        <v>67</v>
      </c>
      <c r="C42" s="2" t="s">
        <v>156</v>
      </c>
      <c r="D42" s="2" t="s">
        <v>75</v>
      </c>
      <c r="E42" s="1" t="s">
        <v>72</v>
      </c>
      <c r="F42" s="6" t="s">
        <v>165</v>
      </c>
      <c r="G42" s="6" t="s">
        <v>83</v>
      </c>
      <c r="H42" s="13">
        <v>15</v>
      </c>
      <c r="I42" s="13">
        <v>3</v>
      </c>
      <c r="J42" s="20"/>
      <c r="K42" s="20"/>
      <c r="L42" s="20"/>
      <c r="M42" s="20"/>
      <c r="N42" s="13">
        <v>1</v>
      </c>
      <c r="O42" s="13">
        <v>52</v>
      </c>
      <c r="P42" s="13">
        <f>41-N42</f>
        <v>40</v>
      </c>
      <c r="Q42" s="13">
        <f>866-O42</f>
        <v>814</v>
      </c>
      <c r="R42" s="13">
        <f t="shared" si="3"/>
        <v>41</v>
      </c>
      <c r="S42" s="13">
        <f t="shared" si="3"/>
        <v>866</v>
      </c>
      <c r="T42" s="17"/>
      <c r="U42" s="13">
        <v>83</v>
      </c>
      <c r="V42" s="6">
        <v>84</v>
      </c>
      <c r="W42" s="6">
        <v>14</v>
      </c>
      <c r="X42" s="13" t="s">
        <v>171</v>
      </c>
      <c r="Y42" s="17"/>
      <c r="Z42" s="6">
        <v>1</v>
      </c>
      <c r="AA42" s="6">
        <v>0</v>
      </c>
      <c r="AB42" s="6">
        <v>1</v>
      </c>
      <c r="AC42" s="6">
        <v>1</v>
      </c>
      <c r="AD42" s="2" t="s">
        <v>157</v>
      </c>
      <c r="AE42" s="2"/>
    </row>
    <row r="43" spans="1:31" x14ac:dyDescent="0.25">
      <c r="A43" s="1">
        <v>40</v>
      </c>
      <c r="B43" s="2" t="s">
        <v>68</v>
      </c>
      <c r="C43" s="2" t="s">
        <v>158</v>
      </c>
      <c r="D43" s="2" t="s">
        <v>75</v>
      </c>
      <c r="E43" s="1" t="s">
        <v>72</v>
      </c>
      <c r="F43" s="6" t="s">
        <v>165</v>
      </c>
      <c r="G43" s="6" t="s">
        <v>75</v>
      </c>
      <c r="H43" s="13">
        <v>18</v>
      </c>
      <c r="I43" s="13">
        <v>5</v>
      </c>
      <c r="J43" s="20"/>
      <c r="K43" s="20"/>
      <c r="L43" s="20"/>
      <c r="M43" s="20"/>
      <c r="N43" s="17"/>
      <c r="O43" s="17"/>
      <c r="P43" s="13">
        <v>21</v>
      </c>
      <c r="Q43" s="13">
        <v>456</v>
      </c>
      <c r="R43" s="13">
        <f t="shared" si="3"/>
        <v>21</v>
      </c>
      <c r="S43" s="13">
        <f t="shared" si="3"/>
        <v>456</v>
      </c>
      <c r="T43" s="17"/>
      <c r="U43" s="13">
        <v>46</v>
      </c>
      <c r="V43" s="6">
        <v>46</v>
      </c>
      <c r="W43" s="6">
        <v>8</v>
      </c>
      <c r="X43" s="13" t="s">
        <v>170</v>
      </c>
      <c r="Y43" s="17"/>
      <c r="Z43" s="6">
        <v>1</v>
      </c>
      <c r="AA43" s="6">
        <v>0</v>
      </c>
      <c r="AB43" s="6">
        <v>1</v>
      </c>
      <c r="AC43" s="6">
        <v>1</v>
      </c>
      <c r="AD43" s="2" t="s">
        <v>159</v>
      </c>
      <c r="AE43" s="2"/>
    </row>
    <row r="44" spans="1:31" x14ac:dyDescent="0.25">
      <c r="A44" s="1">
        <v>41</v>
      </c>
      <c r="B44" s="2" t="s">
        <v>69</v>
      </c>
      <c r="C44" s="2" t="s">
        <v>160</v>
      </c>
      <c r="D44" s="2" t="s">
        <v>71</v>
      </c>
      <c r="E44" s="1" t="s">
        <v>72</v>
      </c>
      <c r="F44" s="6" t="s">
        <v>165</v>
      </c>
      <c r="G44" s="6" t="s">
        <v>75</v>
      </c>
      <c r="H44" s="13">
        <v>0</v>
      </c>
      <c r="I44" s="13">
        <v>7</v>
      </c>
      <c r="J44" s="20"/>
      <c r="K44" s="20"/>
      <c r="L44" s="20"/>
      <c r="M44" s="20"/>
      <c r="N44" s="17"/>
      <c r="O44" s="17"/>
      <c r="P44" s="13">
        <v>27</v>
      </c>
      <c r="Q44" s="13">
        <v>713</v>
      </c>
      <c r="R44" s="13">
        <f t="shared" si="3"/>
        <v>27</v>
      </c>
      <c r="S44" s="13">
        <f t="shared" si="3"/>
        <v>713</v>
      </c>
      <c r="T44" s="13">
        <v>321</v>
      </c>
      <c r="U44" s="13"/>
      <c r="V44" s="6">
        <v>67</v>
      </c>
      <c r="W44" s="6">
        <v>17</v>
      </c>
      <c r="X44" s="13" t="s">
        <v>169</v>
      </c>
      <c r="Y44" s="6">
        <v>5</v>
      </c>
      <c r="Z44" s="6">
        <v>1</v>
      </c>
      <c r="AA44" s="6">
        <v>0</v>
      </c>
      <c r="AB44" s="6">
        <v>1</v>
      </c>
      <c r="AC44" s="6">
        <v>1</v>
      </c>
      <c r="AD44" s="2" t="s">
        <v>161</v>
      </c>
      <c r="AE44" s="2"/>
    </row>
    <row r="45" spans="1:31" x14ac:dyDescent="0.25">
      <c r="A45" s="1">
        <v>42</v>
      </c>
      <c r="B45" s="2" t="s">
        <v>70</v>
      </c>
      <c r="C45" s="2" t="s">
        <v>167</v>
      </c>
      <c r="D45" s="2" t="s">
        <v>71</v>
      </c>
      <c r="E45" s="1" t="s">
        <v>72</v>
      </c>
      <c r="F45" s="6" t="s">
        <v>164</v>
      </c>
      <c r="G45" s="6" t="s">
        <v>75</v>
      </c>
      <c r="H45" s="13">
        <v>20</v>
      </c>
      <c r="I45" s="13">
        <v>6</v>
      </c>
      <c r="J45" s="20"/>
      <c r="K45" s="20"/>
      <c r="L45" s="20"/>
      <c r="M45" s="20"/>
      <c r="N45" s="17"/>
      <c r="O45" s="17"/>
      <c r="P45" s="13">
        <v>38</v>
      </c>
      <c r="Q45" s="13">
        <v>913</v>
      </c>
      <c r="R45" s="13">
        <f t="shared" si="3"/>
        <v>38</v>
      </c>
      <c r="S45" s="13">
        <f t="shared" si="3"/>
        <v>913</v>
      </c>
      <c r="T45" s="13">
        <v>329</v>
      </c>
      <c r="U45" s="13"/>
      <c r="V45" s="6">
        <v>84</v>
      </c>
      <c r="W45" s="6">
        <v>21</v>
      </c>
      <c r="X45" s="13" t="s">
        <v>170</v>
      </c>
      <c r="Y45" s="17"/>
      <c r="Z45" s="6">
        <v>1</v>
      </c>
      <c r="AA45" s="6">
        <v>1</v>
      </c>
      <c r="AB45" s="6">
        <v>1</v>
      </c>
      <c r="AC45" s="6">
        <v>1</v>
      </c>
      <c r="AD45" s="2" t="s">
        <v>162</v>
      </c>
      <c r="AE45" s="2"/>
    </row>
    <row r="46" spans="1:31" s="18" customFormat="1" x14ac:dyDescent="0.25">
      <c r="A46" s="24" t="s">
        <v>80</v>
      </c>
      <c r="B46" s="25"/>
      <c r="C46" s="25"/>
      <c r="D46" s="25"/>
      <c r="E46" s="25"/>
      <c r="F46" s="25"/>
      <c r="G46" s="25"/>
      <c r="H46" s="25"/>
      <c r="I46" s="26"/>
      <c r="J46" s="9">
        <f>SUM(J33:J45)</f>
        <v>0</v>
      </c>
      <c r="K46" s="9">
        <f t="shared" ref="K46:AC46" si="4">SUM(K33:K45)</f>
        <v>0</v>
      </c>
      <c r="L46" s="9">
        <f t="shared" si="4"/>
        <v>0</v>
      </c>
      <c r="M46" s="9">
        <f t="shared" si="4"/>
        <v>0</v>
      </c>
      <c r="N46" s="9">
        <f>SUM(N33:N45)</f>
        <v>3</v>
      </c>
      <c r="O46" s="9">
        <f t="shared" si="4"/>
        <v>219</v>
      </c>
      <c r="P46" s="9">
        <f t="shared" si="4"/>
        <v>418</v>
      </c>
      <c r="Q46" s="9">
        <f t="shared" si="4"/>
        <v>9617</v>
      </c>
      <c r="R46" s="9">
        <f t="shared" si="4"/>
        <v>421</v>
      </c>
      <c r="S46" s="9">
        <f>SUM(S33:S45)</f>
        <v>9836</v>
      </c>
      <c r="T46" s="9">
        <f t="shared" si="4"/>
        <v>939</v>
      </c>
      <c r="U46" s="9">
        <f t="shared" si="4"/>
        <v>788</v>
      </c>
      <c r="V46" s="9">
        <f t="shared" si="4"/>
        <v>933</v>
      </c>
      <c r="W46" s="9">
        <f t="shared" si="4"/>
        <v>174</v>
      </c>
      <c r="X46" s="21"/>
      <c r="Y46" s="9">
        <f t="shared" si="4"/>
        <v>57</v>
      </c>
      <c r="Z46" s="9">
        <f t="shared" si="4"/>
        <v>13</v>
      </c>
      <c r="AA46" s="9">
        <f t="shared" si="4"/>
        <v>3</v>
      </c>
      <c r="AB46" s="9">
        <f t="shared" si="4"/>
        <v>14</v>
      </c>
      <c r="AC46" s="9">
        <f t="shared" si="4"/>
        <v>13</v>
      </c>
      <c r="AD46" s="8"/>
      <c r="AE46" s="8"/>
    </row>
    <row r="47" spans="1:31" s="18" customFormat="1" x14ac:dyDescent="0.25">
      <c r="A47" s="24" t="s">
        <v>81</v>
      </c>
      <c r="B47" s="25"/>
      <c r="C47" s="25"/>
      <c r="D47" s="25"/>
      <c r="E47" s="25"/>
      <c r="F47" s="25"/>
      <c r="G47" s="25"/>
      <c r="H47" s="25"/>
      <c r="I47" s="26"/>
      <c r="J47" s="9">
        <f>SUM(J32,J46)</f>
        <v>46</v>
      </c>
      <c r="K47" s="9">
        <f t="shared" ref="K47:AC47" si="5">SUM(K32,K46)</f>
        <v>1096</v>
      </c>
      <c r="L47" s="9">
        <f t="shared" si="5"/>
        <v>1</v>
      </c>
      <c r="M47" s="9">
        <f t="shared" si="5"/>
        <v>0</v>
      </c>
      <c r="N47" s="9">
        <f t="shared" si="5"/>
        <v>9</v>
      </c>
      <c r="O47" s="15">
        <f t="shared" si="5"/>
        <v>503</v>
      </c>
      <c r="P47" s="9">
        <f t="shared" si="5"/>
        <v>843</v>
      </c>
      <c r="Q47" s="9">
        <f>SUM(Q32,Q46)</f>
        <v>22069</v>
      </c>
      <c r="R47" s="9">
        <f t="shared" si="5"/>
        <v>899</v>
      </c>
      <c r="S47" s="9">
        <f t="shared" si="5"/>
        <v>23668</v>
      </c>
      <c r="T47" s="9">
        <f t="shared" si="5"/>
        <v>992</v>
      </c>
      <c r="U47" s="9">
        <f>SUM(U32,U46)</f>
        <v>1880</v>
      </c>
      <c r="V47" s="9">
        <f t="shared" si="5"/>
        <v>2027</v>
      </c>
      <c r="W47" s="9">
        <f t="shared" si="5"/>
        <v>341</v>
      </c>
      <c r="X47" s="21"/>
      <c r="Y47" s="9">
        <f t="shared" si="5"/>
        <v>97</v>
      </c>
      <c r="Z47" s="9">
        <f t="shared" si="5"/>
        <v>42</v>
      </c>
      <c r="AA47" s="9">
        <f t="shared" si="5"/>
        <v>10</v>
      </c>
      <c r="AB47" s="9">
        <f t="shared" si="5"/>
        <v>43</v>
      </c>
      <c r="AC47" s="9">
        <f t="shared" si="5"/>
        <v>42</v>
      </c>
      <c r="AD47" s="8"/>
      <c r="AE47" s="8"/>
    </row>
  </sheetData>
  <mergeCells count="5">
    <mergeCell ref="A1:AE1"/>
    <mergeCell ref="A32:I32"/>
    <mergeCell ref="AD32:AE32"/>
    <mergeCell ref="A46:I46"/>
    <mergeCell ref="A47:I47"/>
  </mergeCells>
  <pageMargins left="0.25" right="0.25" top="0.75" bottom="0.75" header="0.3" footer="0.3"/>
  <pageSetup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84429-0A51-4DFC-8278-B0E50E760804}">
  <dimension ref="A1:AN52"/>
  <sheetViews>
    <sheetView workbookViewId="0">
      <selection activeCell="D2" sqref="D2"/>
    </sheetView>
  </sheetViews>
  <sheetFormatPr defaultRowHeight="15" x14ac:dyDescent="0.25"/>
  <cols>
    <col min="1" max="1" width="4.140625" style="11" bestFit="1" customWidth="1"/>
    <col min="2" max="2" width="9" style="11" bestFit="1" customWidth="1"/>
    <col min="3" max="3" width="27.140625" style="11" bestFit="1" customWidth="1"/>
    <col min="4" max="4" width="4.28515625" style="11" bestFit="1" customWidth="1"/>
    <col min="5" max="5" width="33.5703125" style="11" bestFit="1" customWidth="1"/>
    <col min="6" max="6" width="17" style="11" bestFit="1" customWidth="1"/>
    <col min="7" max="7" width="4.28515625" style="11" bestFit="1" customWidth="1"/>
    <col min="8" max="8" width="46.42578125" style="11" bestFit="1" customWidth="1"/>
    <col min="9" max="9" width="6.140625" style="11" bestFit="1" customWidth="1"/>
    <col min="10" max="11" width="5.140625" style="11" bestFit="1" customWidth="1"/>
    <col min="12" max="12" width="4.28515625" style="11" bestFit="1" customWidth="1"/>
    <col min="13" max="13" width="4.28515625" bestFit="1" customWidth="1"/>
    <col min="14" max="14" width="6.42578125" style="11" bestFit="1" customWidth="1"/>
    <col min="15" max="15" width="26.5703125" style="7" bestFit="1" customWidth="1"/>
    <col min="16" max="16" width="4.28515625" style="7" bestFit="1" customWidth="1"/>
    <col min="17" max="17" width="4.28515625" style="14" bestFit="1" customWidth="1"/>
    <col min="18" max="18" width="16.7109375" style="14" bestFit="1" customWidth="1"/>
    <col min="19" max="19" width="4.28515625" style="14" bestFit="1" customWidth="1"/>
    <col min="20" max="20" width="5.140625" style="14" bestFit="1" customWidth="1"/>
    <col min="21" max="25" width="4.28515625" style="14" bestFit="1" customWidth="1"/>
    <col min="26" max="26" width="6.140625" style="14" bestFit="1" customWidth="1"/>
    <col min="27" max="27" width="4.28515625" style="14" bestFit="1" customWidth="1"/>
    <col min="28" max="28" width="6.140625" style="14" bestFit="1" customWidth="1"/>
    <col min="29" max="29" width="6.5703125" style="14" bestFit="1" customWidth="1"/>
    <col min="30" max="30" width="5.140625" style="14" bestFit="1" customWidth="1"/>
    <col min="31" max="31" width="5.140625" style="7" bestFit="1" customWidth="1"/>
    <col min="32" max="32" width="4.28515625" style="7" bestFit="1" customWidth="1"/>
    <col min="33" max="33" width="22.7109375" style="14" bestFit="1" customWidth="1"/>
    <col min="34" max="34" width="6.5703125" style="7" bestFit="1" customWidth="1"/>
    <col min="35" max="35" width="14.140625" style="7" bestFit="1" customWidth="1"/>
    <col min="36" max="38" width="4.28515625" style="7" bestFit="1" customWidth="1"/>
    <col min="39" max="39" width="32.140625" bestFit="1" customWidth="1"/>
    <col min="40" max="40" width="14.7109375" customWidth="1"/>
    <col min="41" max="16384" width="9.140625" style="11"/>
  </cols>
  <sheetData>
    <row r="1" spans="1:40" ht="18.75" x14ac:dyDescent="0.25">
      <c r="A1" s="29" t="s">
        <v>174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0"/>
      <c r="N1" s="30"/>
      <c r="O1" s="30"/>
      <c r="P1" s="30"/>
      <c r="Q1" s="30"/>
      <c r="R1" s="30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18.5" x14ac:dyDescent="0.25">
      <c r="A2" s="31" t="s">
        <v>0</v>
      </c>
      <c r="B2" s="32" t="s">
        <v>1</v>
      </c>
      <c r="C2" s="32" t="s">
        <v>77</v>
      </c>
      <c r="D2" s="33" t="s">
        <v>175</v>
      </c>
      <c r="E2" s="31" t="s">
        <v>176</v>
      </c>
      <c r="F2" s="33" t="s">
        <v>177</v>
      </c>
      <c r="G2" s="33" t="s">
        <v>178</v>
      </c>
      <c r="H2" s="31" t="s">
        <v>179</v>
      </c>
      <c r="I2" s="33" t="s">
        <v>180</v>
      </c>
      <c r="J2" s="33" t="s">
        <v>19</v>
      </c>
      <c r="K2" s="33" t="s">
        <v>20</v>
      </c>
      <c r="L2" s="33" t="s">
        <v>181</v>
      </c>
      <c r="M2" s="5" t="s">
        <v>2</v>
      </c>
      <c r="N2" s="5" t="s">
        <v>3</v>
      </c>
      <c r="O2" s="3" t="s">
        <v>4</v>
      </c>
      <c r="P2" s="5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2" t="s">
        <v>10</v>
      </c>
      <c r="V2" s="12" t="s">
        <v>11</v>
      </c>
      <c r="W2" s="12" t="s">
        <v>12</v>
      </c>
      <c r="X2" s="12" t="s">
        <v>13</v>
      </c>
      <c r="Y2" s="12" t="s">
        <v>14</v>
      </c>
      <c r="Z2" s="12" t="s">
        <v>15</v>
      </c>
      <c r="AA2" s="12" t="s">
        <v>16</v>
      </c>
      <c r="AB2" s="12" t="s">
        <v>17</v>
      </c>
      <c r="AC2" s="12" t="s">
        <v>18</v>
      </c>
      <c r="AD2" s="12" t="s">
        <v>19</v>
      </c>
      <c r="AE2" s="5" t="s">
        <v>20</v>
      </c>
      <c r="AF2" s="5" t="s">
        <v>21</v>
      </c>
      <c r="AG2" s="12" t="s">
        <v>22</v>
      </c>
      <c r="AH2" s="5" t="s">
        <v>23</v>
      </c>
      <c r="AI2" s="22" t="s">
        <v>24</v>
      </c>
      <c r="AJ2" s="5" t="s">
        <v>25</v>
      </c>
      <c r="AK2" s="10" t="s">
        <v>28</v>
      </c>
      <c r="AL2" s="12" t="s">
        <v>29</v>
      </c>
      <c r="AM2" s="5" t="s">
        <v>26</v>
      </c>
      <c r="AN2" s="5" t="s">
        <v>27</v>
      </c>
    </row>
    <row r="3" spans="1:40" x14ac:dyDescent="0.25">
      <c r="A3" s="1">
        <v>1</v>
      </c>
      <c r="B3" s="1" t="s">
        <v>30</v>
      </c>
      <c r="C3" s="1" t="s">
        <v>78</v>
      </c>
      <c r="D3" s="1" t="s">
        <v>182</v>
      </c>
      <c r="E3" s="1">
        <v>1760</v>
      </c>
      <c r="F3" s="1"/>
      <c r="G3" s="1"/>
      <c r="H3" s="1"/>
      <c r="I3" s="1">
        <v>751</v>
      </c>
      <c r="J3" s="1">
        <v>51</v>
      </c>
      <c r="K3" s="1">
        <v>51</v>
      </c>
      <c r="L3" s="1">
        <v>26</v>
      </c>
      <c r="M3" s="2" t="s">
        <v>71</v>
      </c>
      <c r="N3" s="1" t="s">
        <v>72</v>
      </c>
      <c r="O3" s="6" t="s">
        <v>163</v>
      </c>
      <c r="P3" s="6" t="s">
        <v>75</v>
      </c>
      <c r="Q3" s="13">
        <v>0</v>
      </c>
      <c r="R3" s="13">
        <v>4</v>
      </c>
      <c r="S3" s="13">
        <v>2</v>
      </c>
      <c r="T3" s="13">
        <v>50</v>
      </c>
      <c r="U3" s="17"/>
      <c r="V3" s="17"/>
      <c r="W3" s="17"/>
      <c r="X3" s="17"/>
      <c r="Y3" s="13">
        <v>24</v>
      </c>
      <c r="Z3" s="13">
        <v>701</v>
      </c>
      <c r="AA3" s="13">
        <f>SUM(S3,U3,W3,Y3)</f>
        <v>26</v>
      </c>
      <c r="AB3" s="13">
        <f>SUM(T3,V3,X3,Z3)</f>
        <v>751</v>
      </c>
      <c r="AC3" s="17"/>
      <c r="AD3" s="13">
        <v>51</v>
      </c>
      <c r="AE3" s="6">
        <v>51</v>
      </c>
      <c r="AF3" s="6">
        <v>5</v>
      </c>
      <c r="AG3" s="13" t="s">
        <v>169</v>
      </c>
      <c r="AH3" s="17"/>
      <c r="AI3" s="6">
        <v>1</v>
      </c>
      <c r="AJ3" s="6">
        <v>0</v>
      </c>
      <c r="AK3" s="6">
        <v>1</v>
      </c>
      <c r="AL3" s="6">
        <v>1</v>
      </c>
      <c r="AM3" s="2" t="s">
        <v>74</v>
      </c>
      <c r="AN3" s="2"/>
    </row>
    <row r="4" spans="1:40" x14ac:dyDescent="0.25">
      <c r="A4" s="1">
        <v>2</v>
      </c>
      <c r="B4" s="1" t="s">
        <v>31</v>
      </c>
      <c r="C4" s="1" t="s">
        <v>79</v>
      </c>
      <c r="D4" s="1" t="s">
        <v>182</v>
      </c>
      <c r="E4" s="1" t="s">
        <v>183</v>
      </c>
      <c r="F4" s="1" t="s">
        <v>184</v>
      </c>
      <c r="G4" s="1"/>
      <c r="H4" s="1" t="s">
        <v>185</v>
      </c>
      <c r="I4" s="1">
        <v>663</v>
      </c>
      <c r="J4" s="1">
        <v>46</v>
      </c>
      <c r="K4" s="1">
        <v>52</v>
      </c>
      <c r="L4" s="1">
        <v>22</v>
      </c>
      <c r="M4" s="2" t="s">
        <v>71</v>
      </c>
      <c r="N4" s="1" t="s">
        <v>72</v>
      </c>
      <c r="O4" s="6" t="s">
        <v>163</v>
      </c>
      <c r="P4" s="6" t="s">
        <v>75</v>
      </c>
      <c r="Q4" s="13">
        <v>4</v>
      </c>
      <c r="R4" s="13">
        <v>5</v>
      </c>
      <c r="S4" s="13">
        <v>2</v>
      </c>
      <c r="T4" s="13">
        <v>50</v>
      </c>
      <c r="U4" s="17"/>
      <c r="V4" s="17"/>
      <c r="W4" s="17"/>
      <c r="X4" s="17"/>
      <c r="Y4" s="13">
        <v>20</v>
      </c>
      <c r="Z4" s="13">
        <v>613</v>
      </c>
      <c r="AA4" s="13">
        <f t="shared" ref="AA4:AB19" si="0">SUM(S4,U4,W4,Y4)</f>
        <v>22</v>
      </c>
      <c r="AB4" s="13">
        <f t="shared" si="0"/>
        <v>663</v>
      </c>
      <c r="AC4" s="17"/>
      <c r="AD4" s="13">
        <v>46</v>
      </c>
      <c r="AE4" s="6">
        <v>52</v>
      </c>
      <c r="AF4" s="6">
        <v>5</v>
      </c>
      <c r="AG4" s="13" t="s">
        <v>169</v>
      </c>
      <c r="AH4" s="17"/>
      <c r="AI4" s="6">
        <v>1</v>
      </c>
      <c r="AJ4" s="6">
        <v>0</v>
      </c>
      <c r="AK4" s="6">
        <v>1</v>
      </c>
      <c r="AL4" s="6">
        <v>1</v>
      </c>
      <c r="AM4" s="2" t="s">
        <v>76</v>
      </c>
      <c r="AN4" s="2"/>
    </row>
    <row r="5" spans="1:40" x14ac:dyDescent="0.25">
      <c r="A5" s="1">
        <v>3</v>
      </c>
      <c r="B5" s="1" t="s">
        <v>32</v>
      </c>
      <c r="C5" s="1" t="s">
        <v>82</v>
      </c>
      <c r="D5" s="1" t="s">
        <v>182</v>
      </c>
      <c r="E5" s="1">
        <v>2742</v>
      </c>
      <c r="F5" s="1"/>
      <c r="G5" s="1"/>
      <c r="I5" s="1">
        <v>458</v>
      </c>
      <c r="J5" s="1">
        <v>33</v>
      </c>
      <c r="K5" s="1">
        <v>32</v>
      </c>
      <c r="L5" s="1">
        <v>15</v>
      </c>
      <c r="M5" s="2" t="s">
        <v>71</v>
      </c>
      <c r="N5" s="1" t="s">
        <v>72</v>
      </c>
      <c r="O5" s="6" t="s">
        <v>163</v>
      </c>
      <c r="P5" s="6" t="s">
        <v>83</v>
      </c>
      <c r="Q5" s="13">
        <v>13</v>
      </c>
      <c r="R5" s="14">
        <v>5</v>
      </c>
      <c r="S5" s="13">
        <v>2</v>
      </c>
      <c r="T5" s="13">
        <v>50</v>
      </c>
      <c r="U5" s="17"/>
      <c r="V5" s="17"/>
      <c r="W5" s="17"/>
      <c r="X5" s="17"/>
      <c r="Y5" s="13">
        <v>13</v>
      </c>
      <c r="Z5" s="13">
        <v>408</v>
      </c>
      <c r="AA5" s="13">
        <f t="shared" si="0"/>
        <v>15</v>
      </c>
      <c r="AB5" s="13">
        <f t="shared" si="0"/>
        <v>458</v>
      </c>
      <c r="AC5" s="17"/>
      <c r="AD5" s="13">
        <v>33</v>
      </c>
      <c r="AE5" s="6">
        <v>32</v>
      </c>
      <c r="AF5" s="6">
        <v>4</v>
      </c>
      <c r="AG5" s="13" t="s">
        <v>169</v>
      </c>
      <c r="AH5" s="17"/>
      <c r="AI5" s="6">
        <v>1</v>
      </c>
      <c r="AJ5" s="6">
        <v>0</v>
      </c>
      <c r="AK5" s="6">
        <v>1</v>
      </c>
      <c r="AL5" s="6">
        <v>1</v>
      </c>
      <c r="AM5" s="2" t="s">
        <v>84</v>
      </c>
      <c r="AN5" s="2"/>
    </row>
    <row r="6" spans="1:40" x14ac:dyDescent="0.25">
      <c r="A6" s="1">
        <v>4</v>
      </c>
      <c r="B6" s="1" t="s">
        <v>33</v>
      </c>
      <c r="C6" s="1" t="s">
        <v>85</v>
      </c>
      <c r="D6" s="1" t="s">
        <v>182</v>
      </c>
      <c r="E6" s="1" t="s">
        <v>186</v>
      </c>
      <c r="F6" s="1"/>
      <c r="G6" s="1"/>
      <c r="H6" s="1"/>
      <c r="I6" s="1">
        <v>590</v>
      </c>
      <c r="J6" s="1">
        <v>45</v>
      </c>
      <c r="K6" s="1">
        <v>45</v>
      </c>
      <c r="L6" s="1">
        <v>20</v>
      </c>
      <c r="M6" s="2" t="s">
        <v>71</v>
      </c>
      <c r="N6" s="1" t="s">
        <v>72</v>
      </c>
      <c r="O6" s="6" t="s">
        <v>163</v>
      </c>
      <c r="P6" s="6" t="s">
        <v>83</v>
      </c>
      <c r="Q6" s="13">
        <v>22</v>
      </c>
      <c r="R6" s="13">
        <v>6</v>
      </c>
      <c r="S6" s="13">
        <v>2</v>
      </c>
      <c r="T6" s="13">
        <v>50</v>
      </c>
      <c r="U6" s="17"/>
      <c r="V6" s="17"/>
      <c r="W6" s="17"/>
      <c r="X6" s="13">
        <v>22</v>
      </c>
      <c r="Y6" s="13">
        <v>18</v>
      </c>
      <c r="Z6" s="13">
        <f>540-22</f>
        <v>518</v>
      </c>
      <c r="AA6" s="13">
        <f>SUM(S6,U6,W6,Y6)</f>
        <v>20</v>
      </c>
      <c r="AB6" s="13">
        <f t="shared" si="0"/>
        <v>590</v>
      </c>
      <c r="AC6" s="13">
        <v>0</v>
      </c>
      <c r="AD6" s="13">
        <v>45</v>
      </c>
      <c r="AE6" s="6">
        <v>45</v>
      </c>
      <c r="AF6" s="6">
        <v>11</v>
      </c>
      <c r="AG6" s="13" t="s">
        <v>170</v>
      </c>
      <c r="AH6" s="6">
        <v>3</v>
      </c>
      <c r="AI6" s="6">
        <v>1</v>
      </c>
      <c r="AJ6" s="6">
        <v>0</v>
      </c>
      <c r="AK6" s="6">
        <v>1</v>
      </c>
      <c r="AL6" s="6">
        <v>1</v>
      </c>
      <c r="AM6" s="2" t="s">
        <v>86</v>
      </c>
      <c r="AN6" s="2"/>
    </row>
    <row r="7" spans="1:40" x14ac:dyDescent="0.25">
      <c r="A7" s="1">
        <v>5</v>
      </c>
      <c r="B7" s="1" t="s">
        <v>34</v>
      </c>
      <c r="C7" s="1" t="s">
        <v>87</v>
      </c>
      <c r="D7" s="1" t="s">
        <v>182</v>
      </c>
      <c r="E7" s="1" t="s">
        <v>187</v>
      </c>
      <c r="F7" s="1" t="s">
        <v>188</v>
      </c>
      <c r="G7" s="1"/>
      <c r="H7" s="1" t="s">
        <v>189</v>
      </c>
      <c r="I7" s="1">
        <v>396</v>
      </c>
      <c r="J7" s="1">
        <v>31</v>
      </c>
      <c r="K7" s="1">
        <v>32</v>
      </c>
      <c r="L7" s="1">
        <v>13</v>
      </c>
      <c r="M7" s="2" t="s">
        <v>71</v>
      </c>
      <c r="N7" s="1" t="s">
        <v>72</v>
      </c>
      <c r="O7" s="6" t="s">
        <v>163</v>
      </c>
      <c r="P7" s="6" t="s">
        <v>83</v>
      </c>
      <c r="Q7" s="13">
        <v>25</v>
      </c>
      <c r="R7" s="13">
        <v>6</v>
      </c>
      <c r="S7" s="13">
        <v>1</v>
      </c>
      <c r="T7" s="13">
        <v>25</v>
      </c>
      <c r="U7" s="17"/>
      <c r="V7" s="17"/>
      <c r="W7" s="17"/>
      <c r="X7" s="17"/>
      <c r="Y7" s="13">
        <v>12</v>
      </c>
      <c r="Z7" s="13">
        <v>371</v>
      </c>
      <c r="AA7" s="13">
        <f t="shared" ref="AA7:AB31" si="1">SUM(S7,U7,W7,Y7)</f>
        <v>13</v>
      </c>
      <c r="AB7" s="13">
        <f t="shared" si="0"/>
        <v>396</v>
      </c>
      <c r="AC7" s="17"/>
      <c r="AD7" s="13">
        <v>31</v>
      </c>
      <c r="AE7" s="6">
        <v>32</v>
      </c>
      <c r="AF7" s="6">
        <v>4</v>
      </c>
      <c r="AG7" s="13" t="s">
        <v>170</v>
      </c>
      <c r="AH7" s="17"/>
      <c r="AI7" s="6">
        <v>1</v>
      </c>
      <c r="AJ7" s="6">
        <v>1</v>
      </c>
      <c r="AK7" s="6">
        <v>1</v>
      </c>
      <c r="AL7" s="6">
        <v>1</v>
      </c>
      <c r="AM7" s="2" t="s">
        <v>88</v>
      </c>
      <c r="AN7" s="2"/>
    </row>
    <row r="8" spans="1:40" x14ac:dyDescent="0.25">
      <c r="A8" s="1">
        <v>6</v>
      </c>
      <c r="B8" s="1" t="s">
        <v>35</v>
      </c>
      <c r="C8" s="1" t="s">
        <v>89</v>
      </c>
      <c r="D8" s="1" t="s">
        <v>182</v>
      </c>
      <c r="E8" s="1" t="s">
        <v>190</v>
      </c>
      <c r="F8" s="1" t="s">
        <v>188</v>
      </c>
      <c r="G8" s="1"/>
      <c r="H8" s="1" t="s">
        <v>191</v>
      </c>
      <c r="I8" s="1">
        <v>138</v>
      </c>
      <c r="J8" s="1">
        <v>17</v>
      </c>
      <c r="K8" s="1">
        <v>17</v>
      </c>
      <c r="L8" s="1">
        <v>7</v>
      </c>
      <c r="M8" s="2" t="s">
        <v>71</v>
      </c>
      <c r="N8" s="1" t="s">
        <v>72</v>
      </c>
      <c r="O8" s="6" t="s">
        <v>163</v>
      </c>
      <c r="P8" s="6" t="s">
        <v>83</v>
      </c>
      <c r="Q8" s="13">
        <v>34</v>
      </c>
      <c r="R8" s="13">
        <v>7</v>
      </c>
      <c r="S8" s="13">
        <v>1</v>
      </c>
      <c r="T8" s="13">
        <v>25</v>
      </c>
      <c r="U8" s="17"/>
      <c r="V8" s="17"/>
      <c r="W8" s="17"/>
      <c r="X8" s="17"/>
      <c r="Y8" s="13">
        <v>6</v>
      </c>
      <c r="Z8" s="13">
        <v>113</v>
      </c>
      <c r="AA8" s="13">
        <f t="shared" si="1"/>
        <v>7</v>
      </c>
      <c r="AB8" s="13">
        <f t="shared" si="0"/>
        <v>138</v>
      </c>
      <c r="AC8" s="17"/>
      <c r="AD8" s="13">
        <v>17</v>
      </c>
      <c r="AE8" s="6">
        <v>17</v>
      </c>
      <c r="AF8" s="6">
        <v>3</v>
      </c>
      <c r="AG8" s="13" t="s">
        <v>170</v>
      </c>
      <c r="AH8" s="6">
        <v>1</v>
      </c>
      <c r="AI8" s="6">
        <v>1</v>
      </c>
      <c r="AJ8" s="6">
        <v>0</v>
      </c>
      <c r="AK8" s="6">
        <v>1</v>
      </c>
      <c r="AL8" s="6">
        <v>1</v>
      </c>
      <c r="AM8" s="2" t="s">
        <v>90</v>
      </c>
      <c r="AN8" s="2"/>
    </row>
    <row r="9" spans="1:40" x14ac:dyDescent="0.25">
      <c r="A9" s="1">
        <v>7</v>
      </c>
      <c r="B9" s="1" t="s">
        <v>36</v>
      </c>
      <c r="C9" s="1" t="s">
        <v>91</v>
      </c>
      <c r="D9" s="1" t="s">
        <v>182</v>
      </c>
      <c r="E9" s="1" t="s">
        <v>192</v>
      </c>
      <c r="F9" s="1"/>
      <c r="G9" s="1"/>
      <c r="H9" s="1"/>
      <c r="I9" s="1">
        <v>219</v>
      </c>
      <c r="J9" s="1">
        <v>22</v>
      </c>
      <c r="K9" s="1">
        <v>22</v>
      </c>
      <c r="L9" s="1">
        <v>9</v>
      </c>
      <c r="M9" s="2" t="s">
        <v>71</v>
      </c>
      <c r="N9" s="1" t="s">
        <v>72</v>
      </c>
      <c r="O9" s="6" t="s">
        <v>163</v>
      </c>
      <c r="P9" s="6" t="s">
        <v>83</v>
      </c>
      <c r="Q9" s="13">
        <v>35</v>
      </c>
      <c r="R9" s="13">
        <v>7</v>
      </c>
      <c r="S9" s="13">
        <v>1</v>
      </c>
      <c r="T9" s="13">
        <v>16</v>
      </c>
      <c r="U9" s="17"/>
      <c r="V9" s="17"/>
      <c r="W9" s="17"/>
      <c r="X9" s="17"/>
      <c r="Y9" s="13">
        <v>8</v>
      </c>
      <c r="Z9" s="13">
        <v>203</v>
      </c>
      <c r="AA9" s="13">
        <f t="shared" si="1"/>
        <v>9</v>
      </c>
      <c r="AB9" s="13">
        <f t="shared" si="0"/>
        <v>219</v>
      </c>
      <c r="AC9" s="17"/>
      <c r="AD9" s="13">
        <v>22</v>
      </c>
      <c r="AE9" s="6">
        <v>22</v>
      </c>
      <c r="AF9" s="6">
        <v>3</v>
      </c>
      <c r="AG9" s="13" t="s">
        <v>170</v>
      </c>
      <c r="AH9" s="17"/>
      <c r="AI9" s="6">
        <v>1</v>
      </c>
      <c r="AJ9" s="6">
        <v>0</v>
      </c>
      <c r="AK9" s="6">
        <v>1</v>
      </c>
      <c r="AL9" s="6">
        <v>1</v>
      </c>
      <c r="AM9" s="2" t="s">
        <v>92</v>
      </c>
      <c r="AN9" s="2"/>
    </row>
    <row r="10" spans="1:40" x14ac:dyDescent="0.25">
      <c r="A10" s="1">
        <v>8</v>
      </c>
      <c r="B10" s="1" t="s">
        <v>37</v>
      </c>
      <c r="C10" s="1" t="s">
        <v>93</v>
      </c>
      <c r="D10" s="1" t="s">
        <v>182</v>
      </c>
      <c r="E10" s="1" t="s">
        <v>193</v>
      </c>
      <c r="F10" s="1" t="s">
        <v>194</v>
      </c>
      <c r="G10" s="1"/>
      <c r="H10" s="1" t="s">
        <v>195</v>
      </c>
      <c r="I10" s="1">
        <v>199</v>
      </c>
      <c r="J10" s="1">
        <v>18</v>
      </c>
      <c r="K10" s="1">
        <v>18</v>
      </c>
      <c r="L10" s="1">
        <v>7</v>
      </c>
      <c r="M10" s="2" t="s">
        <v>71</v>
      </c>
      <c r="N10" s="1" t="s">
        <v>72</v>
      </c>
      <c r="O10" s="6" t="s">
        <v>163</v>
      </c>
      <c r="P10" s="6" t="s">
        <v>75</v>
      </c>
      <c r="Q10" s="13">
        <v>6</v>
      </c>
      <c r="R10" s="13">
        <v>7</v>
      </c>
      <c r="S10" s="13">
        <v>1</v>
      </c>
      <c r="T10" s="13">
        <v>25</v>
      </c>
      <c r="U10" s="17"/>
      <c r="V10" s="17"/>
      <c r="W10" s="17"/>
      <c r="X10" s="17"/>
      <c r="Y10" s="13">
        <v>6</v>
      </c>
      <c r="Z10" s="13">
        <v>174</v>
      </c>
      <c r="AA10" s="13">
        <f t="shared" si="1"/>
        <v>7</v>
      </c>
      <c r="AB10" s="13">
        <f t="shared" si="0"/>
        <v>199</v>
      </c>
      <c r="AC10" s="17"/>
      <c r="AD10" s="13">
        <v>18</v>
      </c>
      <c r="AE10" s="6">
        <v>18</v>
      </c>
      <c r="AF10" s="6">
        <v>3</v>
      </c>
      <c r="AG10" s="13" t="s">
        <v>169</v>
      </c>
      <c r="AH10" s="6">
        <v>4</v>
      </c>
      <c r="AI10" s="6">
        <v>1</v>
      </c>
      <c r="AJ10" s="6">
        <v>0</v>
      </c>
      <c r="AK10" s="6">
        <v>1</v>
      </c>
      <c r="AL10" s="6">
        <v>1</v>
      </c>
      <c r="AM10" s="2" t="s">
        <v>94</v>
      </c>
      <c r="AN10" s="2"/>
    </row>
    <row r="11" spans="1:40" x14ac:dyDescent="0.25">
      <c r="A11" s="1">
        <v>9</v>
      </c>
      <c r="B11" s="1" t="s">
        <v>38</v>
      </c>
      <c r="C11" s="1" t="s">
        <v>95</v>
      </c>
      <c r="D11" s="1" t="s">
        <v>182</v>
      </c>
      <c r="E11" s="1" t="s">
        <v>196</v>
      </c>
      <c r="F11" s="1" t="s">
        <v>184</v>
      </c>
      <c r="G11" s="1"/>
      <c r="H11" s="1" t="s">
        <v>197</v>
      </c>
      <c r="I11" s="1">
        <v>183</v>
      </c>
      <c r="J11" s="1">
        <v>21</v>
      </c>
      <c r="K11" s="1">
        <v>21</v>
      </c>
      <c r="L11" s="1">
        <v>8</v>
      </c>
      <c r="M11" s="2" t="s">
        <v>75</v>
      </c>
      <c r="N11" s="1" t="s">
        <v>72</v>
      </c>
      <c r="O11" s="6" t="s">
        <v>163</v>
      </c>
      <c r="P11" s="6" t="s">
        <v>75</v>
      </c>
      <c r="Q11" s="13">
        <v>10</v>
      </c>
      <c r="R11" s="13">
        <v>7</v>
      </c>
      <c r="S11" s="13">
        <v>2</v>
      </c>
      <c r="T11" s="13">
        <v>36</v>
      </c>
      <c r="U11" s="17"/>
      <c r="V11" s="17"/>
      <c r="W11" s="17"/>
      <c r="X11" s="13">
        <v>13</v>
      </c>
      <c r="Y11" s="13">
        <v>6</v>
      </c>
      <c r="Z11" s="13">
        <f>147-13</f>
        <v>134</v>
      </c>
      <c r="AA11" s="13">
        <f t="shared" si="1"/>
        <v>8</v>
      </c>
      <c r="AB11" s="13">
        <f t="shared" si="0"/>
        <v>183</v>
      </c>
      <c r="AC11" s="17"/>
      <c r="AD11" s="13">
        <v>21</v>
      </c>
      <c r="AE11" s="6">
        <v>21</v>
      </c>
      <c r="AF11" s="6">
        <v>5</v>
      </c>
      <c r="AG11" s="13" t="s">
        <v>169</v>
      </c>
      <c r="AH11" s="17"/>
      <c r="AI11" s="6">
        <v>1</v>
      </c>
      <c r="AJ11" s="6">
        <v>0</v>
      </c>
      <c r="AK11" s="6">
        <v>1</v>
      </c>
      <c r="AL11" s="6">
        <v>1</v>
      </c>
      <c r="AM11" s="2" t="s">
        <v>96</v>
      </c>
      <c r="AN11" s="2"/>
    </row>
    <row r="12" spans="1:40" x14ac:dyDescent="0.25">
      <c r="A12" s="1">
        <v>10</v>
      </c>
      <c r="B12" s="1" t="s">
        <v>39</v>
      </c>
      <c r="C12" s="1" t="s">
        <v>97</v>
      </c>
      <c r="D12" s="1" t="s">
        <v>182</v>
      </c>
      <c r="E12" s="1" t="s">
        <v>198</v>
      </c>
      <c r="F12" s="1" t="s">
        <v>199</v>
      </c>
      <c r="G12" s="1"/>
      <c r="H12" s="1" t="s">
        <v>200</v>
      </c>
      <c r="I12" s="1">
        <v>418</v>
      </c>
      <c r="J12" s="1">
        <v>40</v>
      </c>
      <c r="K12" s="1">
        <v>40</v>
      </c>
      <c r="L12" s="1">
        <v>15</v>
      </c>
      <c r="M12" s="2" t="s">
        <v>71</v>
      </c>
      <c r="N12" s="1" t="s">
        <v>72</v>
      </c>
      <c r="O12" s="6" t="s">
        <v>163</v>
      </c>
      <c r="P12" s="6" t="s">
        <v>83</v>
      </c>
      <c r="Q12" s="13">
        <v>16</v>
      </c>
      <c r="R12" s="13" t="s">
        <v>168</v>
      </c>
      <c r="S12" s="13">
        <v>2</v>
      </c>
      <c r="T12" s="13">
        <v>50</v>
      </c>
      <c r="U12" s="17"/>
      <c r="V12" s="17"/>
      <c r="W12" s="13">
        <v>1</v>
      </c>
      <c r="X12" s="13">
        <v>22</v>
      </c>
      <c r="Y12" s="13">
        <f>16-4</f>
        <v>12</v>
      </c>
      <c r="Z12" s="13">
        <f>368-22</f>
        <v>346</v>
      </c>
      <c r="AA12" s="13">
        <f t="shared" si="1"/>
        <v>15</v>
      </c>
      <c r="AB12" s="13">
        <f t="shared" si="0"/>
        <v>418</v>
      </c>
      <c r="AC12" s="13">
        <v>23</v>
      </c>
      <c r="AD12" s="13">
        <v>40</v>
      </c>
      <c r="AE12" s="6">
        <v>40</v>
      </c>
      <c r="AF12" s="6">
        <v>13</v>
      </c>
      <c r="AG12" s="13" t="s">
        <v>170</v>
      </c>
      <c r="AH12" s="6">
        <v>2</v>
      </c>
      <c r="AI12" s="6">
        <v>1</v>
      </c>
      <c r="AJ12" s="6">
        <v>1</v>
      </c>
      <c r="AK12" s="6">
        <v>1</v>
      </c>
      <c r="AL12" s="6">
        <v>1</v>
      </c>
      <c r="AM12" s="2" t="s">
        <v>98</v>
      </c>
      <c r="AN12" s="2"/>
    </row>
    <row r="13" spans="1:40" x14ac:dyDescent="0.25">
      <c r="A13" s="1">
        <v>11</v>
      </c>
      <c r="B13" s="1" t="s">
        <v>40</v>
      </c>
      <c r="C13" s="1" t="s">
        <v>99</v>
      </c>
      <c r="D13" s="1" t="s">
        <v>182</v>
      </c>
      <c r="E13" s="1" t="s">
        <v>201</v>
      </c>
      <c r="F13" s="1" t="s">
        <v>199</v>
      </c>
      <c r="G13" s="1"/>
      <c r="H13" s="1" t="s">
        <v>202</v>
      </c>
      <c r="I13" s="1">
        <v>348</v>
      </c>
      <c r="J13" s="1">
        <v>28</v>
      </c>
      <c r="K13" s="1">
        <v>29</v>
      </c>
      <c r="L13" s="1">
        <v>13</v>
      </c>
      <c r="M13" s="2" t="s">
        <v>71</v>
      </c>
      <c r="N13" s="1" t="s">
        <v>72</v>
      </c>
      <c r="O13" s="6" t="s">
        <v>163</v>
      </c>
      <c r="P13" s="6" t="s">
        <v>75</v>
      </c>
      <c r="Q13" s="13">
        <v>13</v>
      </c>
      <c r="R13" s="13">
        <v>7</v>
      </c>
      <c r="S13" s="13">
        <v>1</v>
      </c>
      <c r="T13" s="13">
        <v>25</v>
      </c>
      <c r="U13" s="17"/>
      <c r="V13" s="17"/>
      <c r="W13" s="17"/>
      <c r="X13" s="17"/>
      <c r="Y13" s="13">
        <v>12</v>
      </c>
      <c r="Z13" s="13">
        <v>323</v>
      </c>
      <c r="AA13" s="13">
        <f t="shared" si="1"/>
        <v>13</v>
      </c>
      <c r="AB13" s="13">
        <f t="shared" si="0"/>
        <v>348</v>
      </c>
      <c r="AC13" s="17"/>
      <c r="AD13" s="13">
        <v>28</v>
      </c>
      <c r="AE13" s="6">
        <v>29</v>
      </c>
      <c r="AF13" s="6">
        <v>3</v>
      </c>
      <c r="AG13" s="13" t="s">
        <v>170</v>
      </c>
      <c r="AH13" s="6">
        <v>2</v>
      </c>
      <c r="AI13" s="6">
        <v>1</v>
      </c>
      <c r="AJ13" s="6">
        <v>0</v>
      </c>
      <c r="AK13" s="6">
        <v>1</v>
      </c>
      <c r="AL13" s="6">
        <v>1</v>
      </c>
      <c r="AM13" s="2" t="s">
        <v>100</v>
      </c>
      <c r="AN13" s="2"/>
    </row>
    <row r="14" spans="1:40" x14ac:dyDescent="0.25">
      <c r="A14" s="1">
        <v>12</v>
      </c>
      <c r="B14" s="1" t="s">
        <v>41</v>
      </c>
      <c r="C14" s="1" t="s">
        <v>101</v>
      </c>
      <c r="D14" s="1" t="s">
        <v>182</v>
      </c>
      <c r="E14" s="1" t="s">
        <v>203</v>
      </c>
      <c r="F14" s="1" t="s">
        <v>199</v>
      </c>
      <c r="G14" s="1"/>
      <c r="H14" s="1" t="s">
        <v>204</v>
      </c>
      <c r="I14" s="1">
        <v>115</v>
      </c>
      <c r="J14" s="1">
        <v>13</v>
      </c>
      <c r="K14" s="1">
        <v>13</v>
      </c>
      <c r="L14" s="1">
        <v>7</v>
      </c>
      <c r="M14" s="2" t="s">
        <v>75</v>
      </c>
      <c r="N14" s="1" t="s">
        <v>73</v>
      </c>
      <c r="O14" s="6" t="s">
        <v>163</v>
      </c>
      <c r="P14" s="6" t="s">
        <v>75</v>
      </c>
      <c r="Q14" s="13">
        <v>12</v>
      </c>
      <c r="R14" s="13">
        <v>7</v>
      </c>
      <c r="S14" s="13">
        <v>1</v>
      </c>
      <c r="T14" s="13">
        <v>18</v>
      </c>
      <c r="U14" s="17"/>
      <c r="V14" s="17"/>
      <c r="W14" s="17"/>
      <c r="X14" s="17"/>
      <c r="Y14" s="13">
        <v>6</v>
      </c>
      <c r="Z14" s="13">
        <v>97</v>
      </c>
      <c r="AA14" s="13">
        <f t="shared" si="1"/>
        <v>7</v>
      </c>
      <c r="AB14" s="13">
        <f t="shared" si="0"/>
        <v>115</v>
      </c>
      <c r="AC14" s="17"/>
      <c r="AD14" s="13">
        <v>13</v>
      </c>
      <c r="AE14" s="6">
        <v>13</v>
      </c>
      <c r="AF14" s="6">
        <v>3</v>
      </c>
      <c r="AG14" s="13" t="s">
        <v>170</v>
      </c>
      <c r="AH14" s="17"/>
      <c r="AI14" s="6">
        <v>1</v>
      </c>
      <c r="AJ14" s="6">
        <v>0</v>
      </c>
      <c r="AK14" s="6">
        <v>1</v>
      </c>
      <c r="AL14" s="6">
        <v>1</v>
      </c>
      <c r="AM14" s="2" t="s">
        <v>102</v>
      </c>
      <c r="AN14" s="2"/>
    </row>
    <row r="15" spans="1:40" x14ac:dyDescent="0.25">
      <c r="A15" s="1">
        <v>13</v>
      </c>
      <c r="B15" s="1" t="s">
        <v>42</v>
      </c>
      <c r="C15" s="1" t="s">
        <v>103</v>
      </c>
      <c r="D15" s="1" t="s">
        <v>182</v>
      </c>
      <c r="E15" s="1" t="s">
        <v>205</v>
      </c>
      <c r="F15" s="1" t="s">
        <v>184</v>
      </c>
      <c r="G15" s="1"/>
      <c r="H15" s="1" t="s">
        <v>206</v>
      </c>
      <c r="I15" s="1">
        <v>146</v>
      </c>
      <c r="J15" s="1">
        <v>19</v>
      </c>
      <c r="K15" s="1">
        <v>19</v>
      </c>
      <c r="L15" s="1">
        <v>7</v>
      </c>
      <c r="M15" s="2" t="s">
        <v>71</v>
      </c>
      <c r="N15" s="1" t="s">
        <v>72</v>
      </c>
      <c r="O15" s="6" t="s">
        <v>163</v>
      </c>
      <c r="P15" s="6" t="s">
        <v>83</v>
      </c>
      <c r="Q15" s="13">
        <v>22</v>
      </c>
      <c r="R15" s="13">
        <v>7</v>
      </c>
      <c r="S15" s="13">
        <v>1</v>
      </c>
      <c r="T15" s="13">
        <v>22</v>
      </c>
      <c r="U15" s="17"/>
      <c r="V15" s="17"/>
      <c r="W15" s="17"/>
      <c r="X15" s="17"/>
      <c r="Y15" s="13">
        <v>6</v>
      </c>
      <c r="Z15" s="13">
        <v>124</v>
      </c>
      <c r="AA15" s="13">
        <f t="shared" si="1"/>
        <v>7</v>
      </c>
      <c r="AB15" s="13">
        <f t="shared" si="0"/>
        <v>146</v>
      </c>
      <c r="AC15" s="17"/>
      <c r="AD15" s="13">
        <v>19</v>
      </c>
      <c r="AE15" s="6">
        <v>19</v>
      </c>
      <c r="AF15" s="6">
        <v>4</v>
      </c>
      <c r="AG15" s="13" t="s">
        <v>170</v>
      </c>
      <c r="AH15" s="17"/>
      <c r="AI15" s="6">
        <v>1</v>
      </c>
      <c r="AJ15" s="6">
        <v>1</v>
      </c>
      <c r="AK15" s="6">
        <v>1</v>
      </c>
      <c r="AL15" s="6">
        <v>1</v>
      </c>
      <c r="AM15" s="2" t="s">
        <v>105</v>
      </c>
      <c r="AN15" s="2"/>
    </row>
    <row r="16" spans="1:40" x14ac:dyDescent="0.25">
      <c r="A16" s="1">
        <v>14</v>
      </c>
      <c r="B16" s="1" t="s">
        <v>43</v>
      </c>
      <c r="C16" s="1" t="s">
        <v>106</v>
      </c>
      <c r="D16" s="1" t="s">
        <v>182</v>
      </c>
      <c r="E16" s="1">
        <v>2800</v>
      </c>
      <c r="F16" s="1"/>
      <c r="G16" s="1"/>
      <c r="H16" s="1"/>
      <c r="I16" s="1">
        <v>859</v>
      </c>
      <c r="J16" s="1">
        <v>57</v>
      </c>
      <c r="K16" s="1">
        <v>58</v>
      </c>
      <c r="L16" s="1">
        <v>28</v>
      </c>
      <c r="M16" s="2" t="s">
        <v>71</v>
      </c>
      <c r="N16" s="1" t="s">
        <v>72</v>
      </c>
      <c r="O16" s="6" t="s">
        <v>163</v>
      </c>
      <c r="P16" s="6" t="s">
        <v>75</v>
      </c>
      <c r="Q16" s="13">
        <v>17</v>
      </c>
      <c r="R16" s="13">
        <v>6</v>
      </c>
      <c r="S16" s="13">
        <v>2</v>
      </c>
      <c r="T16" s="13">
        <v>50</v>
      </c>
      <c r="U16" s="17"/>
      <c r="V16" s="17"/>
      <c r="W16" s="17"/>
      <c r="X16" s="17"/>
      <c r="Y16" s="13">
        <v>26</v>
      </c>
      <c r="Z16" s="13">
        <v>809</v>
      </c>
      <c r="AA16" s="13">
        <f t="shared" si="1"/>
        <v>28</v>
      </c>
      <c r="AB16" s="13">
        <f t="shared" si="0"/>
        <v>859</v>
      </c>
      <c r="AC16" s="17"/>
      <c r="AD16" s="13">
        <v>57</v>
      </c>
      <c r="AE16" s="6">
        <v>58</v>
      </c>
      <c r="AF16" s="6">
        <v>6</v>
      </c>
      <c r="AG16" s="13" t="s">
        <v>170</v>
      </c>
      <c r="AH16" s="17"/>
      <c r="AI16" s="6">
        <v>1</v>
      </c>
      <c r="AJ16" s="6">
        <v>0</v>
      </c>
      <c r="AK16" s="6">
        <v>1</v>
      </c>
      <c r="AL16" s="6">
        <v>1</v>
      </c>
      <c r="AM16" s="2" t="s">
        <v>107</v>
      </c>
      <c r="AN16" s="2"/>
    </row>
    <row r="17" spans="1:40" x14ac:dyDescent="0.25">
      <c r="A17" s="1">
        <v>15</v>
      </c>
      <c r="B17" s="1" t="s">
        <v>44</v>
      </c>
      <c r="C17" s="1" t="s">
        <v>108</v>
      </c>
      <c r="D17" s="1" t="s">
        <v>182</v>
      </c>
      <c r="E17" s="1" t="s">
        <v>207</v>
      </c>
      <c r="F17" s="1" t="s">
        <v>172</v>
      </c>
      <c r="G17" s="1"/>
      <c r="H17" s="1" t="s">
        <v>208</v>
      </c>
      <c r="I17" s="1">
        <v>708</v>
      </c>
      <c r="J17" s="1">
        <v>54</v>
      </c>
      <c r="K17" s="1">
        <v>53</v>
      </c>
      <c r="L17" s="1">
        <v>25</v>
      </c>
      <c r="M17" s="2" t="s">
        <v>71</v>
      </c>
      <c r="N17" s="1" t="s">
        <v>72</v>
      </c>
      <c r="O17" s="6" t="s">
        <v>163</v>
      </c>
      <c r="P17" s="6" t="s">
        <v>75</v>
      </c>
      <c r="Q17" s="13">
        <v>20</v>
      </c>
      <c r="R17" s="13" t="s">
        <v>168</v>
      </c>
      <c r="S17" s="13">
        <v>2</v>
      </c>
      <c r="T17" s="13">
        <v>50</v>
      </c>
      <c r="U17" s="17"/>
      <c r="V17" s="17"/>
      <c r="W17" s="17"/>
      <c r="X17" s="13">
        <v>20</v>
      </c>
      <c r="Y17" s="13">
        <f>25-2</f>
        <v>23</v>
      </c>
      <c r="Z17" s="13">
        <f>658-20</f>
        <v>638</v>
      </c>
      <c r="AA17" s="13">
        <f t="shared" si="1"/>
        <v>25</v>
      </c>
      <c r="AB17" s="13">
        <f t="shared" si="0"/>
        <v>708</v>
      </c>
      <c r="AC17" s="17"/>
      <c r="AD17" s="13">
        <v>54</v>
      </c>
      <c r="AE17" s="6">
        <v>53</v>
      </c>
      <c r="AF17" s="6">
        <v>6</v>
      </c>
      <c r="AG17" s="13" t="s">
        <v>170</v>
      </c>
      <c r="AH17" s="6">
        <v>2</v>
      </c>
      <c r="AI17" s="6">
        <v>1</v>
      </c>
      <c r="AJ17" s="6">
        <v>0</v>
      </c>
      <c r="AK17" s="6">
        <v>1</v>
      </c>
      <c r="AL17" s="6">
        <v>1</v>
      </c>
      <c r="AM17" s="2" t="s">
        <v>109</v>
      </c>
      <c r="AN17" s="2"/>
    </row>
    <row r="18" spans="1:40" x14ac:dyDescent="0.25">
      <c r="A18" s="1">
        <v>17</v>
      </c>
      <c r="B18" s="1" t="s">
        <v>45</v>
      </c>
      <c r="C18" s="1" t="s">
        <v>110</v>
      </c>
      <c r="D18" s="1" t="s">
        <v>182</v>
      </c>
      <c r="E18" s="1" t="s">
        <v>209</v>
      </c>
      <c r="F18" s="1" t="s">
        <v>171</v>
      </c>
      <c r="G18" s="1"/>
      <c r="H18" s="1" t="s">
        <v>210</v>
      </c>
      <c r="I18" s="1">
        <v>1092</v>
      </c>
      <c r="J18" s="1">
        <v>73</v>
      </c>
      <c r="K18" s="1">
        <v>71</v>
      </c>
      <c r="L18" s="1">
        <v>35</v>
      </c>
      <c r="M18" s="2" t="s">
        <v>71</v>
      </c>
      <c r="N18" s="1" t="s">
        <v>72</v>
      </c>
      <c r="O18" s="6" t="s">
        <v>163</v>
      </c>
      <c r="P18" s="6" t="s">
        <v>75</v>
      </c>
      <c r="Q18" s="13">
        <v>16</v>
      </c>
      <c r="R18" s="13">
        <v>3</v>
      </c>
      <c r="S18" s="13">
        <v>2</v>
      </c>
      <c r="T18" s="13">
        <v>50</v>
      </c>
      <c r="U18" s="17"/>
      <c r="V18" s="17"/>
      <c r="W18" s="17"/>
      <c r="X18" s="17"/>
      <c r="Y18" s="13">
        <v>33</v>
      </c>
      <c r="Z18" s="13">
        <v>1042</v>
      </c>
      <c r="AA18" s="13">
        <f t="shared" si="1"/>
        <v>35</v>
      </c>
      <c r="AB18" s="13">
        <f t="shared" si="0"/>
        <v>1092</v>
      </c>
      <c r="AC18" s="17"/>
      <c r="AD18" s="13">
        <v>73</v>
      </c>
      <c r="AE18" s="6">
        <v>71</v>
      </c>
      <c r="AF18" s="6">
        <v>7</v>
      </c>
      <c r="AG18" s="13" t="s">
        <v>171</v>
      </c>
      <c r="AH18" s="17"/>
      <c r="AI18" s="6">
        <v>1</v>
      </c>
      <c r="AJ18" s="6">
        <v>0</v>
      </c>
      <c r="AK18" s="6">
        <v>1</v>
      </c>
      <c r="AL18" s="6">
        <v>1</v>
      </c>
      <c r="AM18" s="2" t="s">
        <v>111</v>
      </c>
      <c r="AN18" s="2"/>
    </row>
    <row r="19" spans="1:40" x14ac:dyDescent="0.25">
      <c r="A19" s="1">
        <v>18</v>
      </c>
      <c r="B19" s="1" t="s">
        <v>46</v>
      </c>
      <c r="C19" s="1" t="s">
        <v>112</v>
      </c>
      <c r="D19" s="1" t="s">
        <v>182</v>
      </c>
      <c r="E19" s="1">
        <v>4051</v>
      </c>
      <c r="F19" s="1"/>
      <c r="G19" s="1"/>
      <c r="H19" s="1"/>
      <c r="I19" s="1">
        <v>232</v>
      </c>
      <c r="J19" s="1">
        <v>21</v>
      </c>
      <c r="K19" s="1">
        <v>21</v>
      </c>
      <c r="L19" s="1">
        <v>9</v>
      </c>
      <c r="M19" s="2" t="s">
        <v>75</v>
      </c>
      <c r="N19" s="1" t="s">
        <v>72</v>
      </c>
      <c r="O19" s="6" t="s">
        <v>163</v>
      </c>
      <c r="P19" s="6" t="s">
        <v>75</v>
      </c>
      <c r="Q19" s="13">
        <v>14</v>
      </c>
      <c r="R19" s="13">
        <v>7</v>
      </c>
      <c r="S19" s="13">
        <v>1</v>
      </c>
      <c r="T19" s="13">
        <v>24</v>
      </c>
      <c r="U19" s="17"/>
      <c r="V19" s="17"/>
      <c r="W19" s="17"/>
      <c r="X19" s="17"/>
      <c r="Y19" s="13">
        <v>8</v>
      </c>
      <c r="Z19" s="13">
        <v>208</v>
      </c>
      <c r="AA19" s="13">
        <f t="shared" si="1"/>
        <v>9</v>
      </c>
      <c r="AB19" s="13">
        <f t="shared" si="0"/>
        <v>232</v>
      </c>
      <c r="AC19" s="17"/>
      <c r="AD19" s="13">
        <v>21</v>
      </c>
      <c r="AE19" s="6">
        <v>21</v>
      </c>
      <c r="AF19" s="6">
        <v>3</v>
      </c>
      <c r="AG19" s="13" t="s">
        <v>170</v>
      </c>
      <c r="AH19" s="17"/>
      <c r="AI19" s="6">
        <v>1</v>
      </c>
      <c r="AJ19" s="6">
        <v>0</v>
      </c>
      <c r="AK19" s="6">
        <v>1</v>
      </c>
      <c r="AL19" s="6">
        <v>1</v>
      </c>
      <c r="AM19" s="2" t="s">
        <v>113</v>
      </c>
      <c r="AN19" s="2"/>
    </row>
    <row r="20" spans="1:40" x14ac:dyDescent="0.25">
      <c r="A20" s="1">
        <v>19</v>
      </c>
      <c r="B20" s="1" t="s">
        <v>47</v>
      </c>
      <c r="C20" s="1" t="s">
        <v>115</v>
      </c>
      <c r="D20" s="1" t="s">
        <v>182</v>
      </c>
      <c r="E20" s="1">
        <v>7866</v>
      </c>
      <c r="F20" s="1"/>
      <c r="G20" s="1"/>
      <c r="H20" s="1"/>
      <c r="I20" s="1">
        <v>412</v>
      </c>
      <c r="J20" s="1">
        <v>33</v>
      </c>
      <c r="K20" s="1">
        <v>32</v>
      </c>
      <c r="L20" s="1">
        <v>14</v>
      </c>
      <c r="M20" s="2" t="s">
        <v>71</v>
      </c>
      <c r="N20" s="1" t="s">
        <v>72</v>
      </c>
      <c r="O20" s="6" t="s">
        <v>163</v>
      </c>
      <c r="P20" s="6" t="s">
        <v>75</v>
      </c>
      <c r="Q20" s="13">
        <v>15</v>
      </c>
      <c r="R20" s="13" t="s">
        <v>168</v>
      </c>
      <c r="S20" s="13">
        <v>2</v>
      </c>
      <c r="T20" s="13">
        <v>49</v>
      </c>
      <c r="U20" s="17"/>
      <c r="V20" s="17"/>
      <c r="W20" s="17"/>
      <c r="X20" s="13">
        <v>11</v>
      </c>
      <c r="Y20" s="13">
        <v>12</v>
      </c>
      <c r="Z20" s="13">
        <f>363-11</f>
        <v>352</v>
      </c>
      <c r="AA20" s="13">
        <f t="shared" si="1"/>
        <v>14</v>
      </c>
      <c r="AB20" s="13">
        <f t="shared" si="1"/>
        <v>412</v>
      </c>
      <c r="AC20" s="13">
        <v>30</v>
      </c>
      <c r="AD20" s="13">
        <v>33</v>
      </c>
      <c r="AE20" s="6">
        <v>32</v>
      </c>
      <c r="AF20" s="6">
        <v>8</v>
      </c>
      <c r="AG20" s="13" t="s">
        <v>170</v>
      </c>
      <c r="AH20" s="6">
        <v>12</v>
      </c>
      <c r="AI20" s="6">
        <v>1</v>
      </c>
      <c r="AJ20" s="6">
        <v>0</v>
      </c>
      <c r="AK20" s="6">
        <v>1</v>
      </c>
      <c r="AL20" s="6">
        <v>1</v>
      </c>
      <c r="AM20" s="2" t="s">
        <v>114</v>
      </c>
      <c r="AN20" s="2"/>
    </row>
    <row r="21" spans="1:40" x14ac:dyDescent="0.25">
      <c r="A21" s="1">
        <v>20</v>
      </c>
      <c r="B21" s="1" t="s">
        <v>48</v>
      </c>
      <c r="C21" s="1" t="s">
        <v>116</v>
      </c>
      <c r="D21" s="1" t="s">
        <v>182</v>
      </c>
      <c r="E21" s="1" t="s">
        <v>211</v>
      </c>
      <c r="F21" s="1" t="s">
        <v>172</v>
      </c>
      <c r="G21" s="1"/>
      <c r="H21" s="1" t="s">
        <v>212</v>
      </c>
      <c r="I21" s="1">
        <v>787</v>
      </c>
      <c r="J21" s="1">
        <v>61</v>
      </c>
      <c r="K21" s="1">
        <v>61</v>
      </c>
      <c r="L21" s="1">
        <v>27</v>
      </c>
      <c r="M21" s="2" t="s">
        <v>71</v>
      </c>
      <c r="N21" s="1" t="s">
        <v>72</v>
      </c>
      <c r="O21" s="6" t="s">
        <v>163</v>
      </c>
      <c r="P21" s="6" t="s">
        <v>75</v>
      </c>
      <c r="Q21" s="13">
        <v>20</v>
      </c>
      <c r="R21" s="13">
        <v>6</v>
      </c>
      <c r="S21" s="13">
        <v>2</v>
      </c>
      <c r="T21" s="13">
        <v>50</v>
      </c>
      <c r="U21" s="17"/>
      <c r="V21" s="17"/>
      <c r="W21" s="13">
        <v>1</v>
      </c>
      <c r="X21" s="13">
        <v>32</v>
      </c>
      <c r="Y21" s="13">
        <v>24</v>
      </c>
      <c r="Z21" s="13">
        <f>737-X21</f>
        <v>705</v>
      </c>
      <c r="AA21" s="13">
        <f t="shared" si="1"/>
        <v>27</v>
      </c>
      <c r="AB21" s="13">
        <f t="shared" si="1"/>
        <v>787</v>
      </c>
      <c r="AC21" s="17"/>
      <c r="AD21" s="13">
        <v>61</v>
      </c>
      <c r="AE21" s="6">
        <v>61</v>
      </c>
      <c r="AF21" s="6">
        <v>8</v>
      </c>
      <c r="AG21" s="13" t="s">
        <v>172</v>
      </c>
      <c r="AH21" s="6">
        <v>2</v>
      </c>
      <c r="AI21" s="6">
        <v>1</v>
      </c>
      <c r="AJ21" s="6">
        <v>0</v>
      </c>
      <c r="AK21" s="6">
        <v>1</v>
      </c>
      <c r="AL21" s="6">
        <v>1</v>
      </c>
      <c r="AM21" s="2" t="s">
        <v>117</v>
      </c>
      <c r="AN21" s="2"/>
    </row>
    <row r="22" spans="1:40" x14ac:dyDescent="0.25">
      <c r="A22" s="1">
        <v>21</v>
      </c>
      <c r="B22" s="1" t="s">
        <v>49</v>
      </c>
      <c r="C22" s="1" t="s">
        <v>118</v>
      </c>
      <c r="D22" s="1" t="s">
        <v>182</v>
      </c>
      <c r="E22" s="1" t="s">
        <v>213</v>
      </c>
      <c r="F22" s="1" t="s">
        <v>172</v>
      </c>
      <c r="G22" s="1"/>
      <c r="H22" s="1" t="s">
        <v>214</v>
      </c>
      <c r="I22" s="1">
        <v>512</v>
      </c>
      <c r="J22" s="1">
        <v>39</v>
      </c>
      <c r="K22" s="1">
        <v>38</v>
      </c>
      <c r="L22" s="1">
        <v>18</v>
      </c>
      <c r="M22" s="2" t="s">
        <v>71</v>
      </c>
      <c r="N22" s="1" t="s">
        <v>72</v>
      </c>
      <c r="O22" s="6" t="s">
        <v>163</v>
      </c>
      <c r="P22" s="6" t="s">
        <v>75</v>
      </c>
      <c r="Q22" s="13">
        <v>20</v>
      </c>
      <c r="R22" s="13">
        <v>6</v>
      </c>
      <c r="S22" s="13">
        <v>1</v>
      </c>
      <c r="T22" s="13">
        <v>25</v>
      </c>
      <c r="U22" s="17"/>
      <c r="V22" s="17"/>
      <c r="W22" s="17"/>
      <c r="X22" s="17"/>
      <c r="Y22" s="13">
        <v>17</v>
      </c>
      <c r="Z22" s="13">
        <v>487</v>
      </c>
      <c r="AA22" s="13">
        <f t="shared" si="1"/>
        <v>18</v>
      </c>
      <c r="AB22" s="13">
        <f t="shared" si="1"/>
        <v>512</v>
      </c>
      <c r="AC22" s="17"/>
      <c r="AD22" s="13">
        <v>39</v>
      </c>
      <c r="AE22" s="6">
        <v>38</v>
      </c>
      <c r="AF22" s="6">
        <v>4</v>
      </c>
      <c r="AG22" s="13" t="s">
        <v>172</v>
      </c>
      <c r="AH22" s="17"/>
      <c r="AI22" s="6">
        <v>1</v>
      </c>
      <c r="AJ22" s="6">
        <v>0</v>
      </c>
      <c r="AK22" s="6">
        <v>1</v>
      </c>
      <c r="AL22" s="6">
        <v>1</v>
      </c>
      <c r="AM22" s="2" t="s">
        <v>119</v>
      </c>
      <c r="AN22" s="2"/>
    </row>
    <row r="23" spans="1:40" x14ac:dyDescent="0.25">
      <c r="A23" s="1">
        <v>22</v>
      </c>
      <c r="B23" s="1" t="s">
        <v>50</v>
      </c>
      <c r="C23" s="1" t="s">
        <v>120</v>
      </c>
      <c r="D23" s="1" t="s">
        <v>182</v>
      </c>
      <c r="E23" s="1" t="s">
        <v>215</v>
      </c>
      <c r="F23" s="1" t="s">
        <v>194</v>
      </c>
      <c r="G23" s="1"/>
      <c r="H23" s="1"/>
      <c r="I23" s="1">
        <v>672</v>
      </c>
      <c r="J23" s="1">
        <v>47</v>
      </c>
      <c r="K23" s="1">
        <v>47</v>
      </c>
      <c r="L23" s="1">
        <v>22</v>
      </c>
      <c r="M23" s="2" t="s">
        <v>71</v>
      </c>
      <c r="N23" s="1" t="s">
        <v>72</v>
      </c>
      <c r="O23" s="6" t="s">
        <v>163</v>
      </c>
      <c r="P23" s="6" t="s">
        <v>75</v>
      </c>
      <c r="Q23" s="13">
        <v>6</v>
      </c>
      <c r="R23" s="13">
        <v>6</v>
      </c>
      <c r="S23" s="13">
        <v>3</v>
      </c>
      <c r="T23" s="13">
        <v>75</v>
      </c>
      <c r="U23" s="17"/>
      <c r="V23" s="17"/>
      <c r="W23" s="17"/>
      <c r="X23" s="17"/>
      <c r="Y23" s="13">
        <v>19</v>
      </c>
      <c r="Z23" s="13">
        <v>597</v>
      </c>
      <c r="AA23" s="13">
        <f t="shared" si="1"/>
        <v>22</v>
      </c>
      <c r="AB23" s="13">
        <f t="shared" si="1"/>
        <v>672</v>
      </c>
      <c r="AC23" s="17"/>
      <c r="AD23" s="13">
        <v>47</v>
      </c>
      <c r="AE23" s="6">
        <v>47</v>
      </c>
      <c r="AF23" s="6">
        <v>7</v>
      </c>
      <c r="AG23" s="13" t="s">
        <v>169</v>
      </c>
      <c r="AH23" s="6">
        <v>2</v>
      </c>
      <c r="AI23" s="6">
        <v>1</v>
      </c>
      <c r="AJ23" s="6">
        <v>1</v>
      </c>
      <c r="AK23" s="6">
        <v>1</v>
      </c>
      <c r="AL23" s="6">
        <v>1</v>
      </c>
      <c r="AM23" s="2" t="s">
        <v>121</v>
      </c>
      <c r="AN23" s="2"/>
    </row>
    <row r="24" spans="1:40" x14ac:dyDescent="0.25">
      <c r="A24" s="1">
        <v>23</v>
      </c>
      <c r="B24" s="1" t="s">
        <v>51</v>
      </c>
      <c r="C24" s="1" t="s">
        <v>122</v>
      </c>
      <c r="D24" s="1" t="s">
        <v>182</v>
      </c>
      <c r="E24" s="1" t="s">
        <v>216</v>
      </c>
      <c r="F24" s="1" t="s">
        <v>194</v>
      </c>
      <c r="G24" s="1"/>
      <c r="H24" s="1" t="s">
        <v>217</v>
      </c>
      <c r="I24" s="1">
        <v>587</v>
      </c>
      <c r="J24" s="1">
        <v>44</v>
      </c>
      <c r="K24" s="1">
        <v>44</v>
      </c>
      <c r="L24" s="1">
        <v>21</v>
      </c>
      <c r="M24" s="2" t="s">
        <v>71</v>
      </c>
      <c r="N24" s="1" t="s">
        <v>72</v>
      </c>
      <c r="O24" s="6" t="s">
        <v>163</v>
      </c>
      <c r="P24" s="6" t="s">
        <v>75</v>
      </c>
      <c r="Q24" s="13">
        <v>4</v>
      </c>
      <c r="R24" s="13">
        <v>6</v>
      </c>
      <c r="S24" s="13">
        <v>3</v>
      </c>
      <c r="T24" s="13">
        <v>75</v>
      </c>
      <c r="U24" s="17"/>
      <c r="V24" s="17"/>
      <c r="W24" s="17"/>
      <c r="X24" s="13">
        <v>4</v>
      </c>
      <c r="Y24" s="13">
        <v>18</v>
      </c>
      <c r="Z24" s="13">
        <f>512-X24</f>
        <v>508</v>
      </c>
      <c r="AA24" s="13">
        <f t="shared" si="1"/>
        <v>21</v>
      </c>
      <c r="AB24" s="13">
        <f t="shared" si="1"/>
        <v>587</v>
      </c>
      <c r="AC24" s="17"/>
      <c r="AD24" s="13">
        <v>44</v>
      </c>
      <c r="AE24" s="6">
        <v>44</v>
      </c>
      <c r="AF24" s="6">
        <v>7</v>
      </c>
      <c r="AG24" s="13" t="s">
        <v>169</v>
      </c>
      <c r="AH24" s="6">
        <v>10</v>
      </c>
      <c r="AI24" s="6">
        <v>1</v>
      </c>
      <c r="AJ24" s="6">
        <v>0</v>
      </c>
      <c r="AK24" s="6">
        <v>1</v>
      </c>
      <c r="AL24" s="6">
        <v>1</v>
      </c>
      <c r="AM24" s="2" t="s">
        <v>123</v>
      </c>
      <c r="AN24" s="2"/>
    </row>
    <row r="25" spans="1:40" x14ac:dyDescent="0.25">
      <c r="A25" s="1">
        <v>24</v>
      </c>
      <c r="B25" s="1" t="s">
        <v>52</v>
      </c>
      <c r="C25" s="1" t="s">
        <v>124</v>
      </c>
      <c r="D25" s="1" t="s">
        <v>182</v>
      </c>
      <c r="E25" s="1" t="s">
        <v>218</v>
      </c>
      <c r="F25" s="1" t="s">
        <v>184</v>
      </c>
      <c r="G25" s="1"/>
      <c r="H25" s="1" t="s">
        <v>219</v>
      </c>
      <c r="I25" s="1">
        <v>538</v>
      </c>
      <c r="J25" s="1">
        <v>44</v>
      </c>
      <c r="K25" s="1">
        <v>45</v>
      </c>
      <c r="L25" s="1">
        <v>15</v>
      </c>
      <c r="M25" s="2" t="s">
        <v>71</v>
      </c>
      <c r="N25" s="1" t="s">
        <v>72</v>
      </c>
      <c r="O25" s="6" t="s">
        <v>163</v>
      </c>
      <c r="P25" s="6" t="s">
        <v>75</v>
      </c>
      <c r="Q25" s="13">
        <v>8</v>
      </c>
      <c r="R25" s="13">
        <v>6</v>
      </c>
      <c r="S25" s="13">
        <v>1</v>
      </c>
      <c r="T25" s="13">
        <v>25</v>
      </c>
      <c r="U25" s="17"/>
      <c r="V25" s="17"/>
      <c r="W25" s="17"/>
      <c r="X25" s="13">
        <v>30</v>
      </c>
      <c r="Y25" s="13">
        <v>14</v>
      </c>
      <c r="Z25" s="13">
        <f>513-X25</f>
        <v>483</v>
      </c>
      <c r="AA25" s="13">
        <f t="shared" si="1"/>
        <v>15</v>
      </c>
      <c r="AB25" s="13">
        <f t="shared" si="1"/>
        <v>538</v>
      </c>
      <c r="AC25" s="17"/>
      <c r="AD25" s="13">
        <v>44</v>
      </c>
      <c r="AE25" s="6">
        <v>45</v>
      </c>
      <c r="AF25" s="6">
        <v>7</v>
      </c>
      <c r="AG25" s="13" t="s">
        <v>169</v>
      </c>
      <c r="AH25" s="17"/>
      <c r="AI25" s="6">
        <v>1</v>
      </c>
      <c r="AJ25" s="6">
        <v>1</v>
      </c>
      <c r="AK25" s="6">
        <v>1</v>
      </c>
      <c r="AL25" s="6">
        <v>1</v>
      </c>
      <c r="AM25" s="2" t="s">
        <v>125</v>
      </c>
      <c r="AN25" s="2"/>
    </row>
    <row r="26" spans="1:40" x14ac:dyDescent="0.25">
      <c r="A26" s="1">
        <v>25</v>
      </c>
      <c r="B26" s="1" t="s">
        <v>53</v>
      </c>
      <c r="C26" s="1" t="s">
        <v>126</v>
      </c>
      <c r="D26" s="1" t="s">
        <v>182</v>
      </c>
      <c r="E26" s="1" t="s">
        <v>220</v>
      </c>
      <c r="F26" s="1" t="s">
        <v>172</v>
      </c>
      <c r="G26" s="1"/>
      <c r="H26" s="1" t="s">
        <v>221</v>
      </c>
      <c r="I26" s="1">
        <v>920</v>
      </c>
      <c r="J26" s="1">
        <v>68</v>
      </c>
      <c r="K26" s="1">
        <v>68</v>
      </c>
      <c r="L26" s="1">
        <v>29</v>
      </c>
      <c r="M26" s="2" t="s">
        <v>71</v>
      </c>
      <c r="N26" s="1" t="s">
        <v>72</v>
      </c>
      <c r="O26" s="6" t="s">
        <v>163</v>
      </c>
      <c r="P26" s="6" t="s">
        <v>75</v>
      </c>
      <c r="Q26" s="13">
        <v>16</v>
      </c>
      <c r="R26" s="13">
        <v>3</v>
      </c>
      <c r="S26" s="13">
        <v>2</v>
      </c>
      <c r="T26" s="13">
        <v>50</v>
      </c>
      <c r="U26" s="17"/>
      <c r="V26" s="17"/>
      <c r="W26" s="13">
        <v>1</v>
      </c>
      <c r="X26" s="13">
        <v>32</v>
      </c>
      <c r="Y26" s="13">
        <v>26</v>
      </c>
      <c r="Z26" s="13">
        <f>870-X26</f>
        <v>838</v>
      </c>
      <c r="AA26" s="13">
        <f t="shared" si="1"/>
        <v>29</v>
      </c>
      <c r="AB26" s="13">
        <f t="shared" si="1"/>
        <v>920</v>
      </c>
      <c r="AC26" s="17"/>
      <c r="AD26" s="13">
        <v>68</v>
      </c>
      <c r="AE26" s="6">
        <v>68</v>
      </c>
      <c r="AF26" s="6">
        <v>9</v>
      </c>
      <c r="AG26" s="13" t="s">
        <v>170</v>
      </c>
      <c r="AH26" s="17"/>
      <c r="AI26" s="6">
        <v>1</v>
      </c>
      <c r="AJ26" s="6">
        <v>1</v>
      </c>
      <c r="AK26" s="6">
        <v>1</v>
      </c>
      <c r="AL26" s="6">
        <v>1</v>
      </c>
      <c r="AM26" s="2" t="s">
        <v>127</v>
      </c>
      <c r="AN26" s="2"/>
    </row>
    <row r="27" spans="1:40" x14ac:dyDescent="0.25">
      <c r="A27" s="1">
        <v>26</v>
      </c>
      <c r="B27" s="1" t="s">
        <v>54</v>
      </c>
      <c r="C27" s="1" t="s">
        <v>128</v>
      </c>
      <c r="D27" s="1" t="s">
        <v>182</v>
      </c>
      <c r="E27" s="1" t="s">
        <v>222</v>
      </c>
      <c r="F27" s="1" t="s">
        <v>171</v>
      </c>
      <c r="G27" s="1"/>
      <c r="H27" s="1" t="s">
        <v>223</v>
      </c>
      <c r="I27" s="1">
        <v>565</v>
      </c>
      <c r="J27" s="1">
        <v>46</v>
      </c>
      <c r="K27" s="1">
        <v>46</v>
      </c>
      <c r="L27" s="1">
        <v>17</v>
      </c>
      <c r="M27" s="2" t="s">
        <v>75</v>
      </c>
      <c r="N27" s="1" t="s">
        <v>72</v>
      </c>
      <c r="O27" s="6" t="s">
        <v>163</v>
      </c>
      <c r="P27" s="6" t="s">
        <v>75</v>
      </c>
      <c r="Q27" s="13">
        <v>18</v>
      </c>
      <c r="R27" s="13">
        <v>4</v>
      </c>
      <c r="S27" s="13">
        <v>2</v>
      </c>
      <c r="T27" s="13">
        <v>50</v>
      </c>
      <c r="U27" s="17"/>
      <c r="V27" s="17"/>
      <c r="W27" s="13">
        <v>1</v>
      </c>
      <c r="X27" s="13">
        <v>33</v>
      </c>
      <c r="Y27" s="13">
        <f>19-5</f>
        <v>14</v>
      </c>
      <c r="Z27" s="13">
        <f>514-32</f>
        <v>482</v>
      </c>
      <c r="AA27" s="13">
        <f t="shared" si="1"/>
        <v>17</v>
      </c>
      <c r="AB27" s="13">
        <f t="shared" si="1"/>
        <v>565</v>
      </c>
      <c r="AC27" s="17"/>
      <c r="AD27" s="13">
        <v>46</v>
      </c>
      <c r="AE27" s="6">
        <v>46</v>
      </c>
      <c r="AF27" s="6">
        <v>9</v>
      </c>
      <c r="AG27" s="13" t="s">
        <v>171</v>
      </c>
      <c r="AH27" s="17"/>
      <c r="AI27" s="6">
        <v>1</v>
      </c>
      <c r="AJ27" s="6">
        <v>1</v>
      </c>
      <c r="AK27" s="6">
        <v>1</v>
      </c>
      <c r="AL27" s="6">
        <v>1</v>
      </c>
      <c r="AM27" s="2" t="s">
        <v>129</v>
      </c>
      <c r="AN27" s="2"/>
    </row>
    <row r="28" spans="1:40" x14ac:dyDescent="0.25">
      <c r="A28" s="1">
        <v>27</v>
      </c>
      <c r="B28" s="1" t="s">
        <v>55</v>
      </c>
      <c r="C28" s="1" t="s">
        <v>130</v>
      </c>
      <c r="D28" s="1" t="s">
        <v>182</v>
      </c>
      <c r="E28" s="1">
        <v>4347</v>
      </c>
      <c r="F28" s="1"/>
      <c r="G28" s="1"/>
      <c r="H28" s="1"/>
      <c r="I28" s="1">
        <v>191</v>
      </c>
      <c r="J28" s="1">
        <v>25</v>
      </c>
      <c r="K28" s="1">
        <v>25</v>
      </c>
      <c r="L28" s="1">
        <v>8</v>
      </c>
      <c r="M28" s="2" t="s">
        <v>75</v>
      </c>
      <c r="N28" s="1" t="s">
        <v>72</v>
      </c>
      <c r="O28" s="6" t="s">
        <v>163</v>
      </c>
      <c r="P28" s="6" t="s">
        <v>75</v>
      </c>
      <c r="Q28" s="13">
        <v>8</v>
      </c>
      <c r="R28" s="13">
        <v>7</v>
      </c>
      <c r="S28" s="13">
        <v>1</v>
      </c>
      <c r="T28" s="13">
        <v>25</v>
      </c>
      <c r="U28" s="17"/>
      <c r="V28" s="17"/>
      <c r="W28" s="13">
        <v>1</v>
      </c>
      <c r="X28" s="13">
        <v>26</v>
      </c>
      <c r="Y28" s="13">
        <v>6</v>
      </c>
      <c r="Z28" s="13">
        <f>166-26</f>
        <v>140</v>
      </c>
      <c r="AA28" s="13">
        <f t="shared" si="1"/>
        <v>8</v>
      </c>
      <c r="AB28" s="13">
        <f t="shared" si="1"/>
        <v>191</v>
      </c>
      <c r="AC28" s="17"/>
      <c r="AD28" s="13">
        <v>25</v>
      </c>
      <c r="AE28" s="6">
        <v>25</v>
      </c>
      <c r="AF28" s="6">
        <v>6</v>
      </c>
      <c r="AG28" s="13" t="s">
        <v>169</v>
      </c>
      <c r="AH28" s="17"/>
      <c r="AI28" s="6">
        <v>1</v>
      </c>
      <c r="AJ28" s="6">
        <v>0</v>
      </c>
      <c r="AK28" s="6">
        <v>1</v>
      </c>
      <c r="AL28" s="6">
        <v>1</v>
      </c>
      <c r="AM28" s="2" t="s">
        <v>131</v>
      </c>
      <c r="AN28" s="2"/>
    </row>
    <row r="29" spans="1:40" x14ac:dyDescent="0.25">
      <c r="A29" s="1">
        <v>28</v>
      </c>
      <c r="B29" s="1" t="s">
        <v>56</v>
      </c>
      <c r="C29" s="1" t="s">
        <v>132</v>
      </c>
      <c r="D29" s="1" t="s">
        <v>182</v>
      </c>
      <c r="E29" s="1">
        <v>7077</v>
      </c>
      <c r="F29" s="1"/>
      <c r="G29" s="1"/>
      <c r="H29" s="1"/>
      <c r="I29" s="1">
        <v>514</v>
      </c>
      <c r="J29" s="1">
        <v>37</v>
      </c>
      <c r="K29" s="1">
        <v>37</v>
      </c>
      <c r="L29" s="1">
        <v>18</v>
      </c>
      <c r="M29" s="2" t="s">
        <v>75</v>
      </c>
      <c r="N29" s="1" t="s">
        <v>72</v>
      </c>
      <c r="O29" s="6" t="s">
        <v>163</v>
      </c>
      <c r="P29" s="6" t="s">
        <v>75</v>
      </c>
      <c r="Q29" s="13">
        <v>5</v>
      </c>
      <c r="R29" s="13">
        <v>5</v>
      </c>
      <c r="S29" s="13">
        <v>1</v>
      </c>
      <c r="T29" s="13">
        <v>25</v>
      </c>
      <c r="U29" s="17"/>
      <c r="V29" s="17"/>
      <c r="W29" s="17"/>
      <c r="X29" s="17"/>
      <c r="Y29" s="13">
        <v>17</v>
      </c>
      <c r="Z29" s="13">
        <v>489</v>
      </c>
      <c r="AA29" s="13">
        <f t="shared" si="1"/>
        <v>18</v>
      </c>
      <c r="AB29" s="13">
        <f t="shared" si="1"/>
        <v>514</v>
      </c>
      <c r="AC29" s="17"/>
      <c r="AD29" s="13">
        <v>37</v>
      </c>
      <c r="AE29" s="6">
        <v>37</v>
      </c>
      <c r="AF29" s="6">
        <v>3</v>
      </c>
      <c r="AG29" s="13" t="s">
        <v>169</v>
      </c>
      <c r="AH29" s="17"/>
      <c r="AI29" s="6">
        <v>1</v>
      </c>
      <c r="AJ29" s="6">
        <v>0</v>
      </c>
      <c r="AK29" s="6">
        <v>1</v>
      </c>
      <c r="AL29" s="6">
        <v>1</v>
      </c>
      <c r="AM29" s="2" t="s">
        <v>133</v>
      </c>
      <c r="AN29" s="2"/>
    </row>
    <row r="30" spans="1:40" x14ac:dyDescent="0.25">
      <c r="A30" s="1">
        <v>29</v>
      </c>
      <c r="B30" s="1" t="s">
        <v>57</v>
      </c>
      <c r="C30" s="1" t="s">
        <v>134</v>
      </c>
      <c r="D30" s="1" t="s">
        <v>182</v>
      </c>
      <c r="E30" s="1" t="s">
        <v>224</v>
      </c>
      <c r="F30" s="1" t="s">
        <v>194</v>
      </c>
      <c r="G30" s="1"/>
      <c r="H30" s="1" t="s">
        <v>225</v>
      </c>
      <c r="I30" s="1">
        <v>450</v>
      </c>
      <c r="J30" s="1">
        <v>41</v>
      </c>
      <c r="K30" s="1">
        <v>41</v>
      </c>
      <c r="L30" s="1">
        <v>16</v>
      </c>
      <c r="M30" s="2" t="s">
        <v>75</v>
      </c>
      <c r="N30" s="1" t="s">
        <v>72</v>
      </c>
      <c r="O30" s="6" t="s">
        <v>136</v>
      </c>
      <c r="P30" s="6" t="s">
        <v>75</v>
      </c>
      <c r="Q30" s="13">
        <v>2</v>
      </c>
      <c r="R30" s="13">
        <v>2</v>
      </c>
      <c r="S30" s="13">
        <v>2</v>
      </c>
      <c r="T30" s="13">
        <v>31</v>
      </c>
      <c r="U30" s="13">
        <v>1</v>
      </c>
      <c r="V30" s="13"/>
      <c r="W30" s="13">
        <v>1</v>
      </c>
      <c r="X30" s="13">
        <v>39</v>
      </c>
      <c r="Y30" s="13">
        <f>17-5</f>
        <v>12</v>
      </c>
      <c r="Z30" s="13">
        <f>419-X30</f>
        <v>380</v>
      </c>
      <c r="AA30" s="13">
        <f t="shared" si="1"/>
        <v>16</v>
      </c>
      <c r="AB30" s="13">
        <f t="shared" si="1"/>
        <v>450</v>
      </c>
      <c r="AC30" s="17"/>
      <c r="AD30" s="13">
        <v>41</v>
      </c>
      <c r="AE30" s="6">
        <v>41</v>
      </c>
      <c r="AF30" s="6">
        <v>9</v>
      </c>
      <c r="AG30" s="13" t="s">
        <v>169</v>
      </c>
      <c r="AH30" s="17"/>
      <c r="AI30" s="6">
        <v>1</v>
      </c>
      <c r="AJ30" s="6">
        <v>0</v>
      </c>
      <c r="AK30" s="6">
        <v>1</v>
      </c>
      <c r="AL30" s="6">
        <v>1</v>
      </c>
      <c r="AM30" s="2" t="s">
        <v>135</v>
      </c>
      <c r="AN30" s="2"/>
    </row>
    <row r="31" spans="1:40" x14ac:dyDescent="0.25">
      <c r="A31" s="1">
        <v>30</v>
      </c>
      <c r="B31" s="1" t="s">
        <v>58</v>
      </c>
      <c r="C31" s="1" t="s">
        <v>166</v>
      </c>
      <c r="D31" s="1" t="s">
        <v>182</v>
      </c>
      <c r="E31" s="1"/>
      <c r="F31" s="1"/>
      <c r="G31" s="1"/>
      <c r="H31" s="1"/>
      <c r="I31" s="1">
        <v>169</v>
      </c>
      <c r="J31" s="1">
        <v>18</v>
      </c>
      <c r="K31" s="1">
        <v>16</v>
      </c>
      <c r="L31" s="1">
        <v>7</v>
      </c>
      <c r="M31" s="2" t="s">
        <v>71</v>
      </c>
      <c r="N31" s="1" t="s">
        <v>72</v>
      </c>
      <c r="O31" s="6" t="s">
        <v>136</v>
      </c>
      <c r="P31" s="6" t="s">
        <v>75</v>
      </c>
      <c r="Q31" s="13">
        <v>22</v>
      </c>
      <c r="R31" s="13">
        <v>3</v>
      </c>
      <c r="S31" s="17"/>
      <c r="T31" s="17"/>
      <c r="U31" s="17"/>
      <c r="V31" s="17"/>
      <c r="W31" s="17"/>
      <c r="X31" s="17"/>
      <c r="Y31" s="13">
        <v>7</v>
      </c>
      <c r="Z31" s="13">
        <v>169</v>
      </c>
      <c r="AA31" s="13">
        <f t="shared" si="1"/>
        <v>7</v>
      </c>
      <c r="AB31" s="13">
        <f t="shared" si="1"/>
        <v>169</v>
      </c>
      <c r="AC31" s="17"/>
      <c r="AD31" s="13">
        <v>18</v>
      </c>
      <c r="AE31" s="6">
        <v>16</v>
      </c>
      <c r="AF31" s="6">
        <v>2</v>
      </c>
      <c r="AG31" s="13" t="s">
        <v>170</v>
      </c>
      <c r="AH31" s="17"/>
      <c r="AI31" s="6">
        <v>1</v>
      </c>
      <c r="AJ31" s="6">
        <v>0</v>
      </c>
      <c r="AK31" s="6">
        <v>1</v>
      </c>
      <c r="AL31" s="6">
        <v>1</v>
      </c>
      <c r="AM31" s="2" t="s">
        <v>137</v>
      </c>
      <c r="AN31" s="2"/>
    </row>
    <row r="32" spans="1:40" x14ac:dyDescent="0.25">
      <c r="A32" s="24" t="s">
        <v>80</v>
      </c>
      <c r="B32" s="25"/>
      <c r="C32" s="25"/>
      <c r="D32" s="25"/>
      <c r="E32" s="25"/>
      <c r="F32" s="25"/>
      <c r="G32" s="25"/>
      <c r="H32" s="26"/>
      <c r="I32" s="34">
        <v>13832</v>
      </c>
      <c r="J32" s="34">
        <f>SUM(J3:J31)</f>
        <v>1092</v>
      </c>
      <c r="K32" s="34">
        <f t="shared" ref="K32" si="2">SUM(K3:K31)</f>
        <v>1094</v>
      </c>
      <c r="L32" s="34">
        <v>478</v>
      </c>
      <c r="M32" s="11"/>
      <c r="O32" s="11"/>
      <c r="P32" s="11"/>
      <c r="Q32" s="11"/>
      <c r="R32" s="11"/>
      <c r="S32" s="9">
        <f t="shared" ref="S32:AF32" si="3">SUM(S3:S31)</f>
        <v>46</v>
      </c>
      <c r="T32" s="19">
        <v>1096</v>
      </c>
      <c r="U32" s="9">
        <f t="shared" si="3"/>
        <v>1</v>
      </c>
      <c r="V32" s="9">
        <f t="shared" si="3"/>
        <v>0</v>
      </c>
      <c r="W32" s="9">
        <f t="shared" si="3"/>
        <v>6</v>
      </c>
      <c r="X32" s="9">
        <f t="shared" si="3"/>
        <v>284</v>
      </c>
      <c r="Y32" s="9">
        <f t="shared" si="3"/>
        <v>425</v>
      </c>
      <c r="Z32" s="9">
        <f t="shared" si="3"/>
        <v>12452</v>
      </c>
      <c r="AA32" s="9">
        <f t="shared" si="3"/>
        <v>478</v>
      </c>
      <c r="AB32" s="9">
        <f t="shared" si="3"/>
        <v>13832</v>
      </c>
      <c r="AC32" s="9">
        <f t="shared" si="3"/>
        <v>53</v>
      </c>
      <c r="AD32" s="9">
        <f t="shared" si="3"/>
        <v>1092</v>
      </c>
      <c r="AE32" s="9">
        <f t="shared" si="3"/>
        <v>1094</v>
      </c>
      <c r="AF32" s="9">
        <f t="shared" si="3"/>
        <v>167</v>
      </c>
      <c r="AG32" s="9"/>
      <c r="AH32" s="9">
        <f>SUM(AH3:AH31)</f>
        <v>40</v>
      </c>
      <c r="AI32" s="9">
        <f>SUM(AI3:AI31)</f>
        <v>29</v>
      </c>
      <c r="AJ32" s="9">
        <f>SUM(AJ3:AJ31)</f>
        <v>7</v>
      </c>
      <c r="AK32" s="9">
        <f>SUM(AK3:AK31)</f>
        <v>29</v>
      </c>
      <c r="AL32" s="9">
        <f>SUM(AL3:AL31)</f>
        <v>29</v>
      </c>
      <c r="AM32" s="27"/>
      <c r="AN32" s="28"/>
    </row>
    <row r="33" spans="1:40" x14ac:dyDescent="0.25">
      <c r="A33" s="1">
        <v>31</v>
      </c>
      <c r="B33" s="1" t="s">
        <v>59</v>
      </c>
      <c r="C33" s="1" t="s">
        <v>138</v>
      </c>
      <c r="D33" s="1" t="s">
        <v>226</v>
      </c>
      <c r="E33" s="1" t="s">
        <v>227</v>
      </c>
      <c r="F33" s="1" t="s">
        <v>188</v>
      </c>
      <c r="G33" s="1"/>
      <c r="H33" s="1" t="s">
        <v>228</v>
      </c>
      <c r="I33" s="1">
        <v>594</v>
      </c>
      <c r="J33" s="1">
        <v>69</v>
      </c>
      <c r="K33" s="1">
        <v>69</v>
      </c>
      <c r="L33" s="1">
        <v>30</v>
      </c>
      <c r="M33" s="2" t="s">
        <v>71</v>
      </c>
      <c r="N33" s="1" t="s">
        <v>72</v>
      </c>
      <c r="O33" s="6" t="s">
        <v>164</v>
      </c>
      <c r="P33" s="6" t="s">
        <v>83</v>
      </c>
      <c r="Q33" s="13">
        <v>24</v>
      </c>
      <c r="R33" s="13">
        <v>6</v>
      </c>
      <c r="S33" s="20"/>
      <c r="T33" s="20"/>
      <c r="U33" s="20"/>
      <c r="V33" s="20"/>
      <c r="W33" s="17"/>
      <c r="X33" s="13">
        <v>18</v>
      </c>
      <c r="Y33" s="16">
        <f>30-W33</f>
        <v>30</v>
      </c>
      <c r="Z33" s="13">
        <f>594-X33</f>
        <v>576</v>
      </c>
      <c r="AA33" s="13">
        <f>SUM(W33,Y33)</f>
        <v>30</v>
      </c>
      <c r="AB33" s="13">
        <f>SUM(X33,Z33)</f>
        <v>594</v>
      </c>
      <c r="AC33" s="13">
        <v>44</v>
      </c>
      <c r="AD33" s="13">
        <v>69</v>
      </c>
      <c r="AE33" s="6">
        <v>69</v>
      </c>
      <c r="AF33" s="6">
        <v>16</v>
      </c>
      <c r="AG33" s="13" t="s">
        <v>170</v>
      </c>
      <c r="AH33" s="6">
        <v>8</v>
      </c>
      <c r="AI33" s="6">
        <v>1</v>
      </c>
      <c r="AJ33" s="6">
        <v>0</v>
      </c>
      <c r="AK33" s="6">
        <v>1</v>
      </c>
      <c r="AL33" s="6">
        <v>1</v>
      </c>
      <c r="AM33" s="2" t="s">
        <v>139</v>
      </c>
      <c r="AN33" s="2"/>
    </row>
    <row r="34" spans="1:40" x14ac:dyDescent="0.25">
      <c r="A34" s="1">
        <v>32</v>
      </c>
      <c r="B34" s="1" t="s">
        <v>104</v>
      </c>
      <c r="C34" s="1" t="s">
        <v>140</v>
      </c>
      <c r="D34" s="1" t="s">
        <v>226</v>
      </c>
      <c r="E34" s="1" t="s">
        <v>229</v>
      </c>
      <c r="F34" s="1"/>
      <c r="G34" s="1"/>
      <c r="H34" s="1"/>
      <c r="I34" s="1">
        <v>838</v>
      </c>
      <c r="J34" s="1">
        <v>94</v>
      </c>
      <c r="K34" s="1">
        <v>92</v>
      </c>
      <c r="L34" s="1">
        <v>44</v>
      </c>
      <c r="M34" s="2" t="s">
        <v>71</v>
      </c>
      <c r="N34" s="1" t="s">
        <v>72</v>
      </c>
      <c r="O34" s="6" t="s">
        <v>164</v>
      </c>
      <c r="P34" s="6" t="s">
        <v>75</v>
      </c>
      <c r="Q34" s="13">
        <v>18</v>
      </c>
      <c r="R34" s="13">
        <v>6</v>
      </c>
      <c r="S34" s="20"/>
      <c r="T34" s="20"/>
      <c r="U34" s="20"/>
      <c r="V34" s="20"/>
      <c r="W34" s="13">
        <v>1</v>
      </c>
      <c r="X34" s="13">
        <v>36</v>
      </c>
      <c r="Y34" s="13">
        <f>44-W34</f>
        <v>43</v>
      </c>
      <c r="Z34" s="13">
        <f>838-X34</f>
        <v>802</v>
      </c>
      <c r="AA34" s="13">
        <f t="shared" ref="AA34:AB45" si="4">SUM(W34,Y34)</f>
        <v>44</v>
      </c>
      <c r="AB34" s="13">
        <f t="shared" si="4"/>
        <v>838</v>
      </c>
      <c r="AC34" s="17"/>
      <c r="AD34" s="13">
        <v>94</v>
      </c>
      <c r="AE34" s="6">
        <v>92</v>
      </c>
      <c r="AF34" s="6">
        <v>15</v>
      </c>
      <c r="AG34" s="13" t="s">
        <v>172</v>
      </c>
      <c r="AH34" s="17"/>
      <c r="AI34" s="6">
        <v>1</v>
      </c>
      <c r="AJ34" s="6">
        <v>1</v>
      </c>
      <c r="AK34" s="6">
        <v>2</v>
      </c>
      <c r="AL34" s="6">
        <v>1</v>
      </c>
      <c r="AM34" s="2" t="s">
        <v>141</v>
      </c>
      <c r="AN34" s="2"/>
    </row>
    <row r="35" spans="1:40" x14ac:dyDescent="0.25">
      <c r="A35" s="1">
        <v>32</v>
      </c>
      <c r="B35" s="1" t="s">
        <v>60</v>
      </c>
      <c r="C35" s="1" t="s">
        <v>142</v>
      </c>
      <c r="D35" s="1" t="s">
        <v>226</v>
      </c>
      <c r="E35" s="1">
        <v>2800</v>
      </c>
      <c r="F35" s="1"/>
      <c r="G35" s="1"/>
      <c r="H35" s="1"/>
      <c r="I35" s="1">
        <v>1290</v>
      </c>
      <c r="J35" s="1">
        <v>97</v>
      </c>
      <c r="K35" s="1">
        <v>95</v>
      </c>
      <c r="L35" s="1">
        <v>44</v>
      </c>
      <c r="M35" s="2" t="s">
        <v>71</v>
      </c>
      <c r="N35" s="1" t="s">
        <v>72</v>
      </c>
      <c r="O35" s="6" t="s">
        <v>164</v>
      </c>
      <c r="P35" s="6" t="s">
        <v>75</v>
      </c>
      <c r="Q35" s="13">
        <v>17</v>
      </c>
      <c r="R35" s="13">
        <v>6</v>
      </c>
      <c r="S35" s="20"/>
      <c r="T35" s="20"/>
      <c r="U35" s="20"/>
      <c r="V35" s="20"/>
      <c r="W35" s="17"/>
      <c r="X35" s="17"/>
      <c r="Y35" s="13">
        <v>44</v>
      </c>
      <c r="Z35" s="13">
        <v>1290</v>
      </c>
      <c r="AA35" s="13">
        <f t="shared" si="4"/>
        <v>44</v>
      </c>
      <c r="AB35" s="13">
        <f t="shared" si="4"/>
        <v>1290</v>
      </c>
      <c r="AC35" s="13">
        <v>69</v>
      </c>
      <c r="AD35" s="13">
        <v>97</v>
      </c>
      <c r="AE35" s="6">
        <v>95</v>
      </c>
      <c r="AF35" s="6">
        <v>12</v>
      </c>
      <c r="AG35" s="13" t="s">
        <v>170</v>
      </c>
      <c r="AH35" s="6">
        <v>24</v>
      </c>
      <c r="AI35" s="6">
        <v>1</v>
      </c>
      <c r="AJ35" s="6">
        <v>0</v>
      </c>
      <c r="AK35" s="6">
        <v>1</v>
      </c>
      <c r="AL35" s="6">
        <v>1</v>
      </c>
      <c r="AM35" s="2" t="s">
        <v>143</v>
      </c>
      <c r="AN35" s="2"/>
    </row>
    <row r="36" spans="1:40" x14ac:dyDescent="0.25">
      <c r="A36" s="1">
        <v>33</v>
      </c>
      <c r="B36" s="1" t="s">
        <v>61</v>
      </c>
      <c r="C36" s="1" t="s">
        <v>230</v>
      </c>
      <c r="D36" s="1" t="s">
        <v>226</v>
      </c>
      <c r="E36" s="1" t="s">
        <v>231</v>
      </c>
      <c r="F36" s="1" t="s">
        <v>194</v>
      </c>
      <c r="G36" s="1"/>
      <c r="H36" s="1" t="s">
        <v>232</v>
      </c>
      <c r="I36" s="1">
        <v>1312</v>
      </c>
      <c r="J36" s="1">
        <v>121</v>
      </c>
      <c r="K36" s="1">
        <v>120</v>
      </c>
      <c r="L36" s="1">
        <v>51</v>
      </c>
      <c r="M36" s="2" t="s">
        <v>71</v>
      </c>
      <c r="N36" s="1" t="s">
        <v>72</v>
      </c>
      <c r="O36" s="6" t="s">
        <v>164</v>
      </c>
      <c r="P36" s="6" t="s">
        <v>75</v>
      </c>
      <c r="Q36" s="13">
        <v>0</v>
      </c>
      <c r="R36" s="13">
        <v>1</v>
      </c>
      <c r="S36" s="20"/>
      <c r="T36" s="20"/>
      <c r="U36" s="20"/>
      <c r="V36" s="20"/>
      <c r="W36" s="17"/>
      <c r="X36" s="17"/>
      <c r="Y36" s="13">
        <v>51</v>
      </c>
      <c r="Z36" s="13">
        <v>1312</v>
      </c>
      <c r="AA36" s="13">
        <f t="shared" si="4"/>
        <v>51</v>
      </c>
      <c r="AB36" s="13">
        <f t="shared" si="4"/>
        <v>1312</v>
      </c>
      <c r="AC36" s="13">
        <v>125</v>
      </c>
      <c r="AD36" s="13">
        <v>121</v>
      </c>
      <c r="AE36" s="6">
        <v>120</v>
      </c>
      <c r="AF36" s="6">
        <v>18</v>
      </c>
      <c r="AG36" s="13" t="s">
        <v>169</v>
      </c>
      <c r="AH36" s="17"/>
      <c r="AI36" s="6">
        <v>1</v>
      </c>
      <c r="AJ36" s="6">
        <v>1</v>
      </c>
      <c r="AK36" s="6">
        <v>1</v>
      </c>
      <c r="AL36" s="6">
        <v>1</v>
      </c>
      <c r="AM36" s="2" t="s">
        <v>145</v>
      </c>
      <c r="AN36" s="2"/>
    </row>
    <row r="37" spans="1:40" x14ac:dyDescent="0.25">
      <c r="A37" s="1">
        <v>34</v>
      </c>
      <c r="B37" s="1" t="s">
        <v>62</v>
      </c>
      <c r="C37" s="1" t="s">
        <v>146</v>
      </c>
      <c r="D37" s="1" t="s">
        <v>226</v>
      </c>
      <c r="E37" s="1" t="s">
        <v>233</v>
      </c>
      <c r="F37" s="1" t="s">
        <v>199</v>
      </c>
      <c r="G37" s="1"/>
      <c r="H37" s="1" t="s">
        <v>234</v>
      </c>
      <c r="I37" s="1">
        <v>843</v>
      </c>
      <c r="J37" s="1">
        <v>79</v>
      </c>
      <c r="K37" s="1">
        <v>79</v>
      </c>
      <c r="L37" s="1">
        <v>37</v>
      </c>
      <c r="M37" s="2" t="s">
        <v>71</v>
      </c>
      <c r="N37" s="1" t="s">
        <v>72</v>
      </c>
      <c r="O37" s="6" t="s">
        <v>164</v>
      </c>
      <c r="P37" s="6" t="s">
        <v>83</v>
      </c>
      <c r="Q37" s="13">
        <v>15</v>
      </c>
      <c r="R37" s="13" t="s">
        <v>168</v>
      </c>
      <c r="S37" s="20"/>
      <c r="T37" s="20"/>
      <c r="U37" s="20"/>
      <c r="V37" s="20"/>
      <c r="W37" s="17"/>
      <c r="X37" s="13">
        <v>32</v>
      </c>
      <c r="Y37" s="13">
        <f>37-W37</f>
        <v>37</v>
      </c>
      <c r="Z37" s="13">
        <f>843-X37</f>
        <v>811</v>
      </c>
      <c r="AA37" s="13">
        <f t="shared" si="4"/>
        <v>37</v>
      </c>
      <c r="AB37" s="13">
        <f t="shared" si="4"/>
        <v>843</v>
      </c>
      <c r="AC37" s="13">
        <v>51</v>
      </c>
      <c r="AD37" s="13">
        <v>79</v>
      </c>
      <c r="AE37" s="6">
        <v>79</v>
      </c>
      <c r="AF37" s="6">
        <v>14</v>
      </c>
      <c r="AG37" s="13" t="s">
        <v>170</v>
      </c>
      <c r="AH37" s="17"/>
      <c r="AI37" s="6">
        <v>1</v>
      </c>
      <c r="AJ37" s="6">
        <v>0</v>
      </c>
      <c r="AK37" s="6">
        <v>1</v>
      </c>
      <c r="AL37" s="6">
        <v>1</v>
      </c>
      <c r="AM37" s="2" t="s">
        <v>147</v>
      </c>
      <c r="AN37" s="2"/>
    </row>
    <row r="38" spans="1:40" x14ac:dyDescent="0.25">
      <c r="A38" s="1">
        <v>35</v>
      </c>
      <c r="B38" s="1" t="s">
        <v>63</v>
      </c>
      <c r="C38" s="1" t="s">
        <v>148</v>
      </c>
      <c r="D38" s="1" t="s">
        <v>226</v>
      </c>
      <c r="E38" s="1" t="s">
        <v>235</v>
      </c>
      <c r="F38" s="1" t="s">
        <v>194</v>
      </c>
      <c r="G38" s="1"/>
      <c r="H38" s="1"/>
      <c r="I38" s="1">
        <v>496</v>
      </c>
      <c r="J38" s="1">
        <v>58</v>
      </c>
      <c r="K38" s="1">
        <v>58</v>
      </c>
      <c r="L38" s="1">
        <v>25</v>
      </c>
      <c r="M38" s="2" t="s">
        <v>71</v>
      </c>
      <c r="N38" s="1" t="s">
        <v>72</v>
      </c>
      <c r="O38" s="6" t="s">
        <v>164</v>
      </c>
      <c r="P38" s="6" t="s">
        <v>75</v>
      </c>
      <c r="Q38" s="13">
        <v>8</v>
      </c>
      <c r="R38" s="13">
        <v>6</v>
      </c>
      <c r="S38" s="20"/>
      <c r="T38" s="20"/>
      <c r="U38" s="20"/>
      <c r="V38" s="20"/>
      <c r="W38" s="13">
        <v>1</v>
      </c>
      <c r="X38" s="13">
        <v>22</v>
      </c>
      <c r="Y38" s="13">
        <f>25-W38</f>
        <v>24</v>
      </c>
      <c r="Z38" s="13">
        <f>496-X38</f>
        <v>474</v>
      </c>
      <c r="AA38" s="13">
        <f t="shared" si="4"/>
        <v>25</v>
      </c>
      <c r="AB38" s="13">
        <f t="shared" si="4"/>
        <v>496</v>
      </c>
      <c r="AC38" s="17"/>
      <c r="AD38" s="13">
        <v>58</v>
      </c>
      <c r="AE38" s="6">
        <v>58</v>
      </c>
      <c r="AF38" s="6">
        <v>11</v>
      </c>
      <c r="AG38" s="13" t="s">
        <v>169</v>
      </c>
      <c r="AH38" s="6">
        <v>4</v>
      </c>
      <c r="AI38" s="6">
        <v>1</v>
      </c>
      <c r="AJ38" s="6">
        <v>0</v>
      </c>
      <c r="AK38" s="6">
        <v>1</v>
      </c>
      <c r="AL38" s="6">
        <v>1</v>
      </c>
      <c r="AM38" s="2" t="s">
        <v>149</v>
      </c>
      <c r="AN38" s="2"/>
    </row>
    <row r="39" spans="1:40" x14ac:dyDescent="0.25">
      <c r="A39" s="1">
        <v>36</v>
      </c>
      <c r="B39" s="1" t="s">
        <v>64</v>
      </c>
      <c r="C39" s="1" t="s">
        <v>236</v>
      </c>
      <c r="D39" s="1" t="s">
        <v>226</v>
      </c>
      <c r="E39" s="1" t="s">
        <v>237</v>
      </c>
      <c r="F39" s="1" t="s">
        <v>184</v>
      </c>
      <c r="G39" s="1"/>
      <c r="H39" s="1" t="s">
        <v>238</v>
      </c>
      <c r="I39" s="1">
        <v>870</v>
      </c>
      <c r="J39" s="1">
        <v>70</v>
      </c>
      <c r="K39" s="1">
        <v>68</v>
      </c>
      <c r="L39" s="1">
        <v>31</v>
      </c>
      <c r="M39" s="2" t="s">
        <v>75</v>
      </c>
      <c r="N39" s="1" t="s">
        <v>72</v>
      </c>
      <c r="O39" s="6" t="s">
        <v>164</v>
      </c>
      <c r="P39" s="6" t="s">
        <v>75</v>
      </c>
      <c r="Q39" s="13">
        <v>5</v>
      </c>
      <c r="R39" s="13">
        <v>5</v>
      </c>
      <c r="S39" s="20"/>
      <c r="T39" s="20"/>
      <c r="U39" s="20"/>
      <c r="V39" s="20"/>
      <c r="W39" s="17"/>
      <c r="X39" s="13">
        <v>41</v>
      </c>
      <c r="Y39" s="13">
        <f>31-W39</f>
        <v>31</v>
      </c>
      <c r="Z39" s="13">
        <f>870-X39</f>
        <v>829</v>
      </c>
      <c r="AA39" s="13">
        <f t="shared" si="4"/>
        <v>31</v>
      </c>
      <c r="AB39" s="13">
        <f t="shared" si="4"/>
        <v>870</v>
      </c>
      <c r="AC39" s="17"/>
      <c r="AD39" s="13">
        <v>70</v>
      </c>
      <c r="AE39" s="6">
        <v>68</v>
      </c>
      <c r="AF39" s="6">
        <v>10</v>
      </c>
      <c r="AG39" s="13" t="s">
        <v>169</v>
      </c>
      <c r="AH39" s="17"/>
      <c r="AI39" s="6">
        <v>1</v>
      </c>
      <c r="AJ39" s="6">
        <v>0</v>
      </c>
      <c r="AK39" s="6">
        <v>1</v>
      </c>
      <c r="AL39" s="6">
        <v>1</v>
      </c>
      <c r="AM39" s="2" t="s">
        <v>151</v>
      </c>
      <c r="AN39" s="2"/>
    </row>
    <row r="40" spans="1:40" x14ac:dyDescent="0.25">
      <c r="A40" s="1">
        <v>37</v>
      </c>
      <c r="B40" s="1" t="s">
        <v>65</v>
      </c>
      <c r="C40" s="1" t="s">
        <v>152</v>
      </c>
      <c r="D40" s="1" t="s">
        <v>226</v>
      </c>
      <c r="E40" s="1" t="s">
        <v>239</v>
      </c>
      <c r="F40" s="1" t="s">
        <v>171</v>
      </c>
      <c r="G40" s="1"/>
      <c r="H40" s="1" t="s">
        <v>240</v>
      </c>
      <c r="I40" s="1">
        <v>464</v>
      </c>
      <c r="J40" s="1">
        <v>46</v>
      </c>
      <c r="K40" s="1">
        <v>46</v>
      </c>
      <c r="L40" s="1">
        <v>22</v>
      </c>
      <c r="M40" s="2" t="s">
        <v>75</v>
      </c>
      <c r="N40" s="1" t="s">
        <v>72</v>
      </c>
      <c r="O40" s="6" t="s">
        <v>164</v>
      </c>
      <c r="P40" s="6" t="s">
        <v>75</v>
      </c>
      <c r="Q40" s="13">
        <v>22</v>
      </c>
      <c r="R40" s="13" t="s">
        <v>168</v>
      </c>
      <c r="S40" s="20"/>
      <c r="T40" s="20"/>
      <c r="U40" s="20"/>
      <c r="V40" s="20"/>
      <c r="W40" s="17"/>
      <c r="X40" s="13">
        <v>18</v>
      </c>
      <c r="Y40" s="13">
        <f>22-W40</f>
        <v>22</v>
      </c>
      <c r="Z40" s="13">
        <f>464-X40</f>
        <v>446</v>
      </c>
      <c r="AA40" s="13">
        <f t="shared" si="4"/>
        <v>22</v>
      </c>
      <c r="AB40" s="13">
        <f t="shared" si="4"/>
        <v>464</v>
      </c>
      <c r="AC40" s="17"/>
      <c r="AD40" s="13">
        <v>46</v>
      </c>
      <c r="AE40" s="6">
        <v>46</v>
      </c>
      <c r="AF40" s="6">
        <v>12</v>
      </c>
      <c r="AG40" s="13" t="s">
        <v>170</v>
      </c>
      <c r="AH40" s="6">
        <v>16</v>
      </c>
      <c r="AI40" s="6">
        <v>1</v>
      </c>
      <c r="AJ40" s="6">
        <v>0</v>
      </c>
      <c r="AK40" s="6">
        <v>1</v>
      </c>
      <c r="AL40" s="6">
        <v>1</v>
      </c>
      <c r="AM40" s="2" t="s">
        <v>153</v>
      </c>
      <c r="AN40" s="2"/>
    </row>
    <row r="41" spans="1:40" x14ac:dyDescent="0.25">
      <c r="A41" s="1">
        <v>38</v>
      </c>
      <c r="B41" s="1" t="s">
        <v>66</v>
      </c>
      <c r="C41" s="1" t="s">
        <v>154</v>
      </c>
      <c r="D41" s="1" t="s">
        <v>226</v>
      </c>
      <c r="E41" s="1" t="s">
        <v>241</v>
      </c>
      <c r="F41" s="1" t="s">
        <v>188</v>
      </c>
      <c r="G41" s="1"/>
      <c r="H41" s="1" t="s">
        <v>242</v>
      </c>
      <c r="I41" s="1">
        <v>181</v>
      </c>
      <c r="J41" s="1">
        <v>25</v>
      </c>
      <c r="K41" s="1">
        <v>25</v>
      </c>
      <c r="L41" s="1">
        <v>10</v>
      </c>
      <c r="M41" s="2" t="s">
        <v>75</v>
      </c>
      <c r="N41" s="1" t="s">
        <v>72</v>
      </c>
      <c r="O41" s="6" t="s">
        <v>164</v>
      </c>
      <c r="P41" s="6" t="s">
        <v>83</v>
      </c>
      <c r="Q41" s="13">
        <v>37</v>
      </c>
      <c r="R41" s="13">
        <v>7</v>
      </c>
      <c r="S41" s="20"/>
      <c r="T41" s="20"/>
      <c r="U41" s="20"/>
      <c r="V41" s="20"/>
      <c r="W41" s="17"/>
      <c r="X41" s="17"/>
      <c r="Y41" s="13">
        <v>10</v>
      </c>
      <c r="Z41" s="13">
        <v>181</v>
      </c>
      <c r="AA41" s="13">
        <f t="shared" si="4"/>
        <v>10</v>
      </c>
      <c r="AB41" s="13">
        <f t="shared" si="4"/>
        <v>181</v>
      </c>
      <c r="AC41" s="13">
        <v>0</v>
      </c>
      <c r="AD41" s="13">
        <v>25</v>
      </c>
      <c r="AE41" s="6">
        <v>25</v>
      </c>
      <c r="AF41" s="6">
        <v>6</v>
      </c>
      <c r="AG41" s="13" t="s">
        <v>170</v>
      </c>
      <c r="AH41" s="17"/>
      <c r="AI41" s="6">
        <v>1</v>
      </c>
      <c r="AJ41" s="6">
        <v>0</v>
      </c>
      <c r="AK41" s="6">
        <v>1</v>
      </c>
      <c r="AL41" s="6">
        <v>1</v>
      </c>
      <c r="AM41" s="2" t="s">
        <v>155</v>
      </c>
      <c r="AN41" s="2"/>
    </row>
    <row r="42" spans="1:40" x14ac:dyDescent="0.25">
      <c r="A42" s="1">
        <v>39</v>
      </c>
      <c r="B42" s="1" t="s">
        <v>67</v>
      </c>
      <c r="C42" s="1" t="s">
        <v>156</v>
      </c>
      <c r="D42" s="1" t="s">
        <v>226</v>
      </c>
      <c r="E42" s="1" t="s">
        <v>243</v>
      </c>
      <c r="F42" s="1" t="s">
        <v>171</v>
      </c>
      <c r="G42" s="1"/>
      <c r="H42" s="1" t="s">
        <v>244</v>
      </c>
      <c r="I42" s="1">
        <v>866</v>
      </c>
      <c r="J42" s="1">
        <v>83</v>
      </c>
      <c r="K42" s="1">
        <v>84</v>
      </c>
      <c r="L42" s="1">
        <v>41</v>
      </c>
      <c r="M42" s="2" t="s">
        <v>75</v>
      </c>
      <c r="N42" s="1" t="s">
        <v>72</v>
      </c>
      <c r="O42" s="6" t="s">
        <v>165</v>
      </c>
      <c r="P42" s="6" t="s">
        <v>83</v>
      </c>
      <c r="Q42" s="13">
        <v>15</v>
      </c>
      <c r="R42" s="13">
        <v>3</v>
      </c>
      <c r="S42" s="20"/>
      <c r="T42" s="20"/>
      <c r="U42" s="20"/>
      <c r="V42" s="20"/>
      <c r="W42" s="13">
        <v>1</v>
      </c>
      <c r="X42" s="13">
        <v>52</v>
      </c>
      <c r="Y42" s="13">
        <f>41-W42</f>
        <v>40</v>
      </c>
      <c r="Z42" s="13">
        <f>866-X42</f>
        <v>814</v>
      </c>
      <c r="AA42" s="13">
        <f t="shared" si="4"/>
        <v>41</v>
      </c>
      <c r="AB42" s="13">
        <f t="shared" si="4"/>
        <v>866</v>
      </c>
      <c r="AC42" s="17"/>
      <c r="AD42" s="13">
        <v>83</v>
      </c>
      <c r="AE42" s="6">
        <v>84</v>
      </c>
      <c r="AF42" s="6">
        <v>14</v>
      </c>
      <c r="AG42" s="13" t="s">
        <v>171</v>
      </c>
      <c r="AH42" s="17"/>
      <c r="AI42" s="6">
        <v>1</v>
      </c>
      <c r="AJ42" s="6">
        <v>0</v>
      </c>
      <c r="AK42" s="6">
        <v>1</v>
      </c>
      <c r="AL42" s="6">
        <v>1</v>
      </c>
      <c r="AM42" s="2" t="s">
        <v>157</v>
      </c>
      <c r="AN42" s="2"/>
    </row>
    <row r="43" spans="1:40" x14ac:dyDescent="0.25">
      <c r="A43" s="1">
        <v>40</v>
      </c>
      <c r="B43" s="1" t="s">
        <v>68</v>
      </c>
      <c r="C43" s="1" t="s">
        <v>158</v>
      </c>
      <c r="D43" s="1" t="s">
        <v>226</v>
      </c>
      <c r="E43" s="1" t="s">
        <v>245</v>
      </c>
      <c r="F43" s="1" t="s">
        <v>184</v>
      </c>
      <c r="G43" s="1"/>
      <c r="H43" s="1" t="s">
        <v>246</v>
      </c>
      <c r="I43" s="1">
        <v>456</v>
      </c>
      <c r="J43" s="1">
        <v>46</v>
      </c>
      <c r="K43" s="1">
        <v>46</v>
      </c>
      <c r="L43" s="1">
        <v>21</v>
      </c>
      <c r="M43" s="2" t="s">
        <v>75</v>
      </c>
      <c r="N43" s="1" t="s">
        <v>72</v>
      </c>
      <c r="O43" s="6" t="s">
        <v>165</v>
      </c>
      <c r="P43" s="6" t="s">
        <v>75</v>
      </c>
      <c r="Q43" s="13">
        <v>18</v>
      </c>
      <c r="R43" s="13">
        <v>5</v>
      </c>
      <c r="S43" s="20"/>
      <c r="T43" s="20"/>
      <c r="U43" s="20"/>
      <c r="V43" s="20"/>
      <c r="W43" s="17"/>
      <c r="X43" s="17"/>
      <c r="Y43" s="13">
        <v>21</v>
      </c>
      <c r="Z43" s="13">
        <v>456</v>
      </c>
      <c r="AA43" s="13">
        <f t="shared" si="4"/>
        <v>21</v>
      </c>
      <c r="AB43" s="13">
        <f t="shared" si="4"/>
        <v>456</v>
      </c>
      <c r="AC43" s="17"/>
      <c r="AD43" s="13">
        <v>46</v>
      </c>
      <c r="AE43" s="6">
        <v>46</v>
      </c>
      <c r="AF43" s="6">
        <v>8</v>
      </c>
      <c r="AG43" s="13" t="s">
        <v>170</v>
      </c>
      <c r="AH43" s="17"/>
      <c r="AI43" s="6">
        <v>1</v>
      </c>
      <c r="AJ43" s="6">
        <v>0</v>
      </c>
      <c r="AK43" s="6">
        <v>1</v>
      </c>
      <c r="AL43" s="6">
        <v>1</v>
      </c>
      <c r="AM43" s="2" t="s">
        <v>159</v>
      </c>
      <c r="AN43" s="2"/>
    </row>
    <row r="44" spans="1:40" x14ac:dyDescent="0.25">
      <c r="A44" s="1">
        <v>41</v>
      </c>
      <c r="B44" s="1" t="s">
        <v>69</v>
      </c>
      <c r="C44" s="1" t="s">
        <v>160</v>
      </c>
      <c r="D44" s="1" t="s">
        <v>226</v>
      </c>
      <c r="E44" s="1" t="s">
        <v>247</v>
      </c>
      <c r="F44" s="1"/>
      <c r="G44" s="1"/>
      <c r="H44" s="1"/>
      <c r="I44" s="1">
        <v>713</v>
      </c>
      <c r="J44" s="1"/>
      <c r="K44" s="1">
        <v>67</v>
      </c>
      <c r="L44" s="1">
        <v>27</v>
      </c>
      <c r="M44" s="2" t="s">
        <v>71</v>
      </c>
      <c r="N44" s="1" t="s">
        <v>72</v>
      </c>
      <c r="O44" s="6" t="s">
        <v>165</v>
      </c>
      <c r="P44" s="6" t="s">
        <v>75</v>
      </c>
      <c r="Q44" s="13">
        <v>0</v>
      </c>
      <c r="R44" s="13">
        <v>7</v>
      </c>
      <c r="S44" s="20"/>
      <c r="T44" s="20"/>
      <c r="U44" s="20"/>
      <c r="V44" s="20"/>
      <c r="W44" s="17"/>
      <c r="X44" s="17"/>
      <c r="Y44" s="13">
        <v>27</v>
      </c>
      <c r="Z44" s="13">
        <v>713</v>
      </c>
      <c r="AA44" s="13">
        <f t="shared" si="4"/>
        <v>27</v>
      </c>
      <c r="AB44" s="13">
        <f t="shared" si="4"/>
        <v>713</v>
      </c>
      <c r="AC44" s="13">
        <v>321</v>
      </c>
      <c r="AD44" s="13"/>
      <c r="AE44" s="6">
        <v>67</v>
      </c>
      <c r="AF44" s="6">
        <v>17</v>
      </c>
      <c r="AG44" s="13" t="s">
        <v>169</v>
      </c>
      <c r="AH44" s="6">
        <v>5</v>
      </c>
      <c r="AI44" s="6">
        <v>1</v>
      </c>
      <c r="AJ44" s="6">
        <v>0</v>
      </c>
      <c r="AK44" s="6">
        <v>1</v>
      </c>
      <c r="AL44" s="6">
        <v>1</v>
      </c>
      <c r="AM44" s="2" t="s">
        <v>161</v>
      </c>
      <c r="AN44" s="2"/>
    </row>
    <row r="45" spans="1:40" x14ac:dyDescent="0.25">
      <c r="A45" s="1">
        <v>42</v>
      </c>
      <c r="B45" s="1" t="s">
        <v>70</v>
      </c>
      <c r="C45" s="1" t="s">
        <v>167</v>
      </c>
      <c r="D45" s="1" t="s">
        <v>226</v>
      </c>
      <c r="E45" s="1" t="s">
        <v>248</v>
      </c>
      <c r="F45" s="1" t="s">
        <v>172</v>
      </c>
      <c r="G45" s="1"/>
      <c r="H45" s="1"/>
      <c r="I45" s="1">
        <v>913</v>
      </c>
      <c r="J45" s="1"/>
      <c r="K45" s="1">
        <v>84</v>
      </c>
      <c r="L45" s="1">
        <v>38</v>
      </c>
      <c r="M45" s="2" t="s">
        <v>71</v>
      </c>
      <c r="N45" s="1" t="s">
        <v>72</v>
      </c>
      <c r="O45" s="6" t="s">
        <v>164</v>
      </c>
      <c r="P45" s="6" t="s">
        <v>75</v>
      </c>
      <c r="Q45" s="13">
        <v>20</v>
      </c>
      <c r="R45" s="13">
        <v>6</v>
      </c>
      <c r="S45" s="20"/>
      <c r="T45" s="20"/>
      <c r="U45" s="20"/>
      <c r="V45" s="20"/>
      <c r="W45" s="17"/>
      <c r="X45" s="17"/>
      <c r="Y45" s="13">
        <v>38</v>
      </c>
      <c r="Z45" s="13">
        <v>913</v>
      </c>
      <c r="AA45" s="13">
        <f t="shared" si="4"/>
        <v>38</v>
      </c>
      <c r="AB45" s="13">
        <f t="shared" si="4"/>
        <v>913</v>
      </c>
      <c r="AC45" s="13">
        <v>329</v>
      </c>
      <c r="AD45" s="13"/>
      <c r="AE45" s="6">
        <v>84</v>
      </c>
      <c r="AF45" s="6">
        <v>21</v>
      </c>
      <c r="AG45" s="13" t="s">
        <v>170</v>
      </c>
      <c r="AH45" s="17"/>
      <c r="AI45" s="6">
        <v>1</v>
      </c>
      <c r="AJ45" s="6">
        <v>1</v>
      </c>
      <c r="AK45" s="6">
        <v>1</v>
      </c>
      <c r="AL45" s="6">
        <v>1</v>
      </c>
      <c r="AM45" s="2" t="s">
        <v>162</v>
      </c>
      <c r="AN45" s="2"/>
    </row>
    <row r="46" spans="1:40" x14ac:dyDescent="0.25">
      <c r="A46" s="24" t="s">
        <v>80</v>
      </c>
      <c r="B46" s="25"/>
      <c r="C46" s="25"/>
      <c r="D46" s="25"/>
      <c r="E46" s="25"/>
      <c r="F46" s="25"/>
      <c r="G46" s="25"/>
      <c r="H46" s="26"/>
      <c r="I46" s="34">
        <v>9836</v>
      </c>
      <c r="J46" s="34">
        <f t="shared" ref="J46:K46" si="5">SUM(J33:J45)</f>
        <v>788</v>
      </c>
      <c r="K46" s="34">
        <f t="shared" si="5"/>
        <v>933</v>
      </c>
      <c r="L46" s="34">
        <v>421</v>
      </c>
      <c r="M46" s="11"/>
      <c r="O46" s="11"/>
      <c r="P46" s="11"/>
      <c r="Q46" s="11"/>
      <c r="R46" s="11"/>
      <c r="S46" s="9">
        <f>SUM(S33:S45)</f>
        <v>0</v>
      </c>
      <c r="T46" s="9">
        <f t="shared" ref="T46:AL46" si="6">SUM(T33:T45)</f>
        <v>0</v>
      </c>
      <c r="U46" s="9">
        <f t="shared" si="6"/>
        <v>0</v>
      </c>
      <c r="V46" s="9">
        <f t="shared" si="6"/>
        <v>0</v>
      </c>
      <c r="W46" s="9">
        <f>SUM(W33:W45)</f>
        <v>3</v>
      </c>
      <c r="X46" s="9">
        <f t="shared" si="6"/>
        <v>219</v>
      </c>
      <c r="Y46" s="9">
        <f t="shared" si="6"/>
        <v>418</v>
      </c>
      <c r="Z46" s="9">
        <f t="shared" si="6"/>
        <v>9617</v>
      </c>
      <c r="AA46" s="9">
        <f t="shared" si="6"/>
        <v>421</v>
      </c>
      <c r="AB46" s="9">
        <f>SUM(AB33:AB45)</f>
        <v>9836</v>
      </c>
      <c r="AC46" s="9">
        <f t="shared" si="6"/>
        <v>939</v>
      </c>
      <c r="AD46" s="9">
        <f t="shared" si="6"/>
        <v>788</v>
      </c>
      <c r="AE46" s="9">
        <f t="shared" si="6"/>
        <v>933</v>
      </c>
      <c r="AF46" s="9">
        <f t="shared" si="6"/>
        <v>174</v>
      </c>
      <c r="AG46" s="21"/>
      <c r="AH46" s="9">
        <f t="shared" si="6"/>
        <v>57</v>
      </c>
      <c r="AI46" s="9">
        <f t="shared" si="6"/>
        <v>13</v>
      </c>
      <c r="AJ46" s="9">
        <f t="shared" si="6"/>
        <v>3</v>
      </c>
      <c r="AK46" s="9">
        <f t="shared" si="6"/>
        <v>14</v>
      </c>
      <c r="AL46" s="9">
        <f t="shared" si="6"/>
        <v>13</v>
      </c>
      <c r="AM46" s="8"/>
      <c r="AN46" s="8"/>
    </row>
    <row r="47" spans="1:40" x14ac:dyDescent="0.25">
      <c r="A47" s="24" t="s">
        <v>81</v>
      </c>
      <c r="B47" s="25"/>
      <c r="C47" s="25"/>
      <c r="D47" s="25"/>
      <c r="E47" s="25"/>
      <c r="F47" s="25"/>
      <c r="G47" s="25"/>
      <c r="H47" s="26"/>
      <c r="I47" s="34">
        <v>23668</v>
      </c>
      <c r="J47" s="34">
        <f>SUM(J32,J46)</f>
        <v>1880</v>
      </c>
      <c r="K47" s="34">
        <f t="shared" ref="K47" si="7">SUM(K32,K46)</f>
        <v>2027</v>
      </c>
      <c r="L47" s="34">
        <v>899</v>
      </c>
      <c r="M47" s="11"/>
      <c r="O47" s="11"/>
      <c r="P47" s="11"/>
      <c r="Q47" s="11"/>
      <c r="R47" s="11"/>
      <c r="S47" s="9">
        <f>SUM(S32,S46)</f>
        <v>46</v>
      </c>
      <c r="T47" s="9">
        <f t="shared" ref="T47:AL47" si="8">SUM(T32,T46)</f>
        <v>1096</v>
      </c>
      <c r="U47" s="9">
        <f t="shared" si="8"/>
        <v>1</v>
      </c>
      <c r="V47" s="9">
        <f t="shared" si="8"/>
        <v>0</v>
      </c>
      <c r="W47" s="9">
        <f t="shared" si="8"/>
        <v>9</v>
      </c>
      <c r="X47" s="15">
        <f t="shared" si="8"/>
        <v>503</v>
      </c>
      <c r="Y47" s="9">
        <f t="shared" si="8"/>
        <v>843</v>
      </c>
      <c r="Z47" s="9">
        <f>SUM(Z32,Z46)</f>
        <v>22069</v>
      </c>
      <c r="AA47" s="9">
        <f t="shared" si="8"/>
        <v>899</v>
      </c>
      <c r="AB47" s="9">
        <f t="shared" si="8"/>
        <v>23668</v>
      </c>
      <c r="AC47" s="9">
        <f t="shared" si="8"/>
        <v>992</v>
      </c>
      <c r="AD47" s="9">
        <f>SUM(AD32,AD46)</f>
        <v>1880</v>
      </c>
      <c r="AE47" s="9">
        <f t="shared" si="8"/>
        <v>2027</v>
      </c>
      <c r="AF47" s="9">
        <f t="shared" si="8"/>
        <v>341</v>
      </c>
      <c r="AG47" s="21"/>
      <c r="AH47" s="9">
        <f t="shared" si="8"/>
        <v>97</v>
      </c>
      <c r="AI47" s="9">
        <f t="shared" si="8"/>
        <v>42</v>
      </c>
      <c r="AJ47" s="9">
        <f t="shared" si="8"/>
        <v>10</v>
      </c>
      <c r="AK47" s="9">
        <f t="shared" si="8"/>
        <v>43</v>
      </c>
      <c r="AL47" s="9">
        <f t="shared" si="8"/>
        <v>42</v>
      </c>
      <c r="AM47" s="8"/>
      <c r="AN47" s="8"/>
    </row>
    <row r="49" spans="3:8" x14ac:dyDescent="0.25">
      <c r="C49" s="11" t="s">
        <v>249</v>
      </c>
      <c r="E49" s="11" t="s">
        <v>250</v>
      </c>
      <c r="F49" s="11" t="s">
        <v>194</v>
      </c>
      <c r="H49" s="11" t="s">
        <v>251</v>
      </c>
    </row>
    <row r="50" spans="3:8" x14ac:dyDescent="0.25">
      <c r="C50" s="11" t="s">
        <v>252</v>
      </c>
      <c r="E50" s="11" t="s">
        <v>253</v>
      </c>
      <c r="F50" s="11" t="s">
        <v>171</v>
      </c>
      <c r="H50" s="11" t="s">
        <v>254</v>
      </c>
    </row>
    <row r="51" spans="3:8" x14ac:dyDescent="0.25">
      <c r="C51" s="11" t="s">
        <v>255</v>
      </c>
      <c r="E51" s="11" t="s">
        <v>256</v>
      </c>
      <c r="F51" s="11" t="s">
        <v>172</v>
      </c>
      <c r="H51" s="11" t="s">
        <v>257</v>
      </c>
    </row>
    <row r="52" spans="3:8" x14ac:dyDescent="0.25">
      <c r="C52" s="11" t="s">
        <v>258</v>
      </c>
      <c r="E52" s="11" t="s">
        <v>259</v>
      </c>
      <c r="F52" s="11" t="s">
        <v>194</v>
      </c>
      <c r="H52" s="11" t="s">
        <v>260</v>
      </c>
    </row>
  </sheetData>
  <mergeCells count="5">
    <mergeCell ref="A1:L1"/>
    <mergeCell ref="A32:H32"/>
    <mergeCell ref="A46:H46"/>
    <mergeCell ref="A47:H47"/>
    <mergeCell ref="AM32:AN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MAKLUMAT ASAS SEKOLAH</vt:lpstr>
      <vt:lpstr>MAKLUMAT ASAS SEKOLAH -12.06.22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2022-05-09T06:11:12Z</cp:lastPrinted>
  <dcterms:created xsi:type="dcterms:W3CDTF">2015-06-05T18:17:20Z</dcterms:created>
  <dcterms:modified xsi:type="dcterms:W3CDTF">2022-06-12T14:47:23Z</dcterms:modified>
</cp:coreProperties>
</file>